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ocziM\OneDrive - uni-nke.hu\Asztal\Képzés-fejlesztés\2. Aktuális\2024 október_technikai tantervmódosítás\Tantervek\BA\Büig\"/>
    </mc:Choice>
  </mc:AlternateContent>
  <bookViews>
    <workbookView xWindow="0" yWindow="495" windowWidth="20490" windowHeight="7725"/>
  </bookViews>
  <sheets>
    <sheet name="BÜIGSZAK" sheetId="14" r:id="rId1"/>
    <sheet name="Bűnügyi nyomozó" sheetId="12" r:id="rId2"/>
    <sheet name="GV" sheetId="15" r:id="rId3"/>
    <sheet name="hírszerző" sheetId="16" r:id="rId4"/>
    <sheet name="info." sheetId="17" r:id="rId5"/>
    <sheet name="Előtanulmányi rend" sheetId="13" r:id="rId6"/>
  </sheets>
  <definedNames>
    <definedName name="_1A83.2_1">#REF!</definedName>
    <definedName name="_2A83.2_2">#REF!</definedName>
    <definedName name="_3A83.2_3">#REF!</definedName>
    <definedName name="_4A83.2_4">#REF!</definedName>
    <definedName name="A83.2" localSheetId="1">#REF!</definedName>
    <definedName name="A83.2" localSheetId="5">#REF!</definedName>
    <definedName name="A83.2">#REF!</definedName>
    <definedName name="másol">#REF!</definedName>
    <definedName name="_xlnm.Print_Area" localSheetId="0">BÜIGSZAK!$A$1:$AG$142</definedName>
    <definedName name="_xlnm.Print_Area" localSheetId="1">'Bűnügyi nyomozó'!$A$1:$AG$45</definedName>
    <definedName name="_xlnm.Print_Area" localSheetId="2">GV!$A$1:$AG$47</definedName>
    <definedName name="_xlnm.Print_Area" localSheetId="3">hírszerző!$A$1:$AG$47</definedName>
    <definedName name="_xlnm.Print_Area" localSheetId="4">info.!$A$1:$AG$48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3" i="14" l="1"/>
  <c r="AC63" i="14"/>
  <c r="AB63" i="14"/>
  <c r="AE63" i="14" l="1"/>
  <c r="AB19" i="17"/>
  <c r="AD15" i="12" l="1"/>
  <c r="AC15" i="12"/>
  <c r="AB15" i="12"/>
  <c r="AD13" i="12" l="1"/>
  <c r="AC13" i="12"/>
  <c r="AB13" i="12"/>
  <c r="K35" i="12"/>
  <c r="O35" i="12"/>
  <c r="S35" i="12"/>
  <c r="W35" i="12"/>
  <c r="AA35" i="12"/>
  <c r="K36" i="12"/>
  <c r="O36" i="12"/>
  <c r="S36" i="12"/>
  <c r="W36" i="12"/>
  <c r="AA36" i="12"/>
  <c r="K37" i="12"/>
  <c r="O37" i="12"/>
  <c r="S37" i="12"/>
  <c r="W37" i="12"/>
  <c r="AA37" i="12"/>
  <c r="K38" i="12"/>
  <c r="O38" i="12"/>
  <c r="S38" i="12"/>
  <c r="W38" i="12"/>
  <c r="AA38" i="12"/>
  <c r="K39" i="12"/>
  <c r="O39" i="12"/>
  <c r="S39" i="12"/>
  <c r="W39" i="12"/>
  <c r="AA39" i="12"/>
  <c r="K40" i="12"/>
  <c r="O40" i="12"/>
  <c r="S40" i="12"/>
  <c r="W40" i="12"/>
  <c r="AA40" i="12"/>
  <c r="K41" i="12"/>
  <c r="O41" i="12"/>
  <c r="S41" i="12"/>
  <c r="W41" i="12"/>
  <c r="AA41" i="12"/>
  <c r="K42" i="12"/>
  <c r="O42" i="12"/>
  <c r="S42" i="12"/>
  <c r="W42" i="12"/>
  <c r="AA42" i="12"/>
  <c r="K43" i="12"/>
  <c r="O43" i="12"/>
  <c r="S43" i="12"/>
  <c r="W43" i="12"/>
  <c r="AA43" i="12"/>
  <c r="H44" i="12"/>
  <c r="T44" i="12"/>
  <c r="K87" i="14"/>
  <c r="S87" i="14"/>
  <c r="S91" i="14"/>
  <c r="O87" i="14"/>
  <c r="K86" i="14"/>
  <c r="G88" i="14"/>
  <c r="G87" i="14"/>
  <c r="W44" i="12" l="1"/>
  <c r="K44" i="12"/>
  <c r="AA44" i="12"/>
  <c r="O44" i="12"/>
  <c r="S44" i="12"/>
  <c r="F67" i="14"/>
  <c r="AE15" i="12" l="1"/>
  <c r="AE80" i="14" l="1"/>
  <c r="AD80" i="14"/>
  <c r="AC80" i="14"/>
  <c r="AC76" i="14"/>
  <c r="Y21" i="12" l="1"/>
  <c r="AA44" i="16" l="1"/>
  <c r="AA43" i="16"/>
  <c r="AA42" i="16"/>
  <c r="AA41" i="16"/>
  <c r="AA40" i="16"/>
  <c r="AA39" i="16"/>
  <c r="AA38" i="16"/>
  <c r="AA37" i="16"/>
  <c r="AA36" i="16"/>
  <c r="W44" i="16"/>
  <c r="W43" i="16"/>
  <c r="W42" i="16"/>
  <c r="W41" i="16"/>
  <c r="W40" i="16"/>
  <c r="W39" i="16"/>
  <c r="W38" i="16"/>
  <c r="W37" i="16"/>
  <c r="W36" i="16"/>
  <c r="S44" i="16"/>
  <c r="S43" i="16"/>
  <c r="S42" i="16"/>
  <c r="S41" i="16"/>
  <c r="S40" i="16"/>
  <c r="S39" i="16"/>
  <c r="S38" i="16"/>
  <c r="S37" i="16"/>
  <c r="S36" i="16"/>
  <c r="O44" i="16"/>
  <c r="O43" i="16"/>
  <c r="O42" i="16"/>
  <c r="O41" i="16"/>
  <c r="O40" i="16"/>
  <c r="O39" i="16"/>
  <c r="O38" i="16"/>
  <c r="O37" i="16"/>
  <c r="O36" i="16"/>
  <c r="K44" i="16"/>
  <c r="K43" i="16"/>
  <c r="K42" i="16"/>
  <c r="K41" i="16"/>
  <c r="K40" i="16"/>
  <c r="K39" i="16"/>
  <c r="K38" i="16"/>
  <c r="K37" i="16"/>
  <c r="K36" i="16"/>
  <c r="T46" i="17"/>
  <c r="H46" i="17"/>
  <c r="W45" i="17"/>
  <c r="S45" i="17"/>
  <c r="O45" i="17"/>
  <c r="K45" i="17"/>
  <c r="W44" i="17"/>
  <c r="S44" i="17"/>
  <c r="O44" i="17"/>
  <c r="K44" i="17"/>
  <c r="W43" i="17"/>
  <c r="S43" i="17"/>
  <c r="O43" i="17"/>
  <c r="K43" i="17"/>
  <c r="W42" i="17"/>
  <c r="S42" i="17"/>
  <c r="O42" i="17"/>
  <c r="K42" i="17"/>
  <c r="W41" i="17"/>
  <c r="S41" i="17"/>
  <c r="O41" i="17"/>
  <c r="K41" i="17"/>
  <c r="W40" i="17"/>
  <c r="S40" i="17"/>
  <c r="O40" i="17"/>
  <c r="K40" i="17"/>
  <c r="W39" i="17"/>
  <c r="S39" i="17"/>
  <c r="O39" i="17"/>
  <c r="K39" i="17"/>
  <c r="W38" i="17"/>
  <c r="S38" i="17"/>
  <c r="O38" i="17"/>
  <c r="K38" i="17"/>
  <c r="W37" i="17"/>
  <c r="S37" i="17"/>
  <c r="O37" i="17"/>
  <c r="K37" i="17"/>
  <c r="AA44" i="15"/>
  <c r="AA43" i="15"/>
  <c r="AA42" i="15"/>
  <c r="AA41" i="15"/>
  <c r="AA40" i="15"/>
  <c r="AA39" i="15"/>
  <c r="AA38" i="15"/>
  <c r="AA37" i="15"/>
  <c r="AA36" i="15"/>
  <c r="W44" i="15"/>
  <c r="W43" i="15"/>
  <c r="W42" i="15"/>
  <c r="W41" i="15"/>
  <c r="W40" i="15"/>
  <c r="W39" i="15"/>
  <c r="W38" i="15"/>
  <c r="W37" i="15"/>
  <c r="W36" i="15"/>
  <c r="S44" i="15"/>
  <c r="S43" i="15"/>
  <c r="S42" i="15"/>
  <c r="S41" i="15"/>
  <c r="S40" i="15"/>
  <c r="S39" i="15"/>
  <c r="S38" i="15"/>
  <c r="S37" i="15"/>
  <c r="S36" i="15"/>
  <c r="O44" i="15"/>
  <c r="O43" i="15"/>
  <c r="O42" i="15"/>
  <c r="O41" i="15"/>
  <c r="O40" i="15"/>
  <c r="O39" i="15"/>
  <c r="O38" i="15"/>
  <c r="O37" i="15"/>
  <c r="O36" i="15"/>
  <c r="K44" i="15"/>
  <c r="K43" i="15"/>
  <c r="K42" i="15"/>
  <c r="K41" i="15"/>
  <c r="K40" i="15"/>
  <c r="K39" i="15"/>
  <c r="K38" i="15"/>
  <c r="K37" i="15"/>
  <c r="K36" i="15"/>
  <c r="T45" i="16"/>
  <c r="H45" i="16"/>
  <c r="H45" i="15"/>
  <c r="T45" i="15"/>
  <c r="AA92" i="14"/>
  <c r="AA91" i="14"/>
  <c r="AA90" i="14"/>
  <c r="AA89" i="14"/>
  <c r="AA88" i="14"/>
  <c r="AA87" i="14"/>
  <c r="AA86" i="14"/>
  <c r="AA85" i="14"/>
  <c r="AA84" i="14"/>
  <c r="W92" i="14"/>
  <c r="W91" i="14"/>
  <c r="W90" i="14"/>
  <c r="W89" i="14"/>
  <c r="W88" i="14"/>
  <c r="W87" i="14"/>
  <c r="W86" i="14"/>
  <c r="W85" i="14"/>
  <c r="W84" i="14"/>
  <c r="S92" i="14"/>
  <c r="S90" i="14"/>
  <c r="S89" i="14"/>
  <c r="S88" i="14"/>
  <c r="S86" i="14"/>
  <c r="S85" i="14"/>
  <c r="S84" i="14"/>
  <c r="O92" i="14"/>
  <c r="O91" i="14"/>
  <c r="O90" i="14"/>
  <c r="O89" i="14"/>
  <c r="O88" i="14"/>
  <c r="O86" i="14"/>
  <c r="O85" i="14"/>
  <c r="O84" i="14"/>
  <c r="K92" i="14"/>
  <c r="K91" i="14"/>
  <c r="K90" i="14"/>
  <c r="K89" i="14"/>
  <c r="K88" i="14"/>
  <c r="K85" i="14"/>
  <c r="K84" i="14"/>
  <c r="G92" i="14"/>
  <c r="G91" i="14"/>
  <c r="G90" i="14"/>
  <c r="G89" i="14"/>
  <c r="G86" i="14"/>
  <c r="G85" i="14"/>
  <c r="G84" i="14"/>
  <c r="O45" i="16" l="1"/>
  <c r="AE87" i="14"/>
  <c r="W46" i="17"/>
  <c r="K46" i="17"/>
  <c r="AE86" i="14"/>
  <c r="O93" i="14"/>
  <c r="S45" i="15"/>
  <c r="S45" i="16"/>
  <c r="W93" i="14"/>
  <c r="K45" i="15"/>
  <c r="O46" i="17"/>
  <c r="W45" i="16"/>
  <c r="S93" i="14"/>
  <c r="W45" i="15"/>
  <c r="K93" i="14"/>
  <c r="O45" i="15"/>
  <c r="K45" i="16"/>
  <c r="AE88" i="14"/>
  <c r="AE92" i="14"/>
  <c r="AA45" i="15"/>
  <c r="AE85" i="14"/>
  <c r="AE89" i="14"/>
  <c r="AA93" i="14"/>
  <c r="AA45" i="16"/>
  <c r="S46" i="17"/>
  <c r="G93" i="14"/>
  <c r="AE90" i="14"/>
  <c r="AE91" i="14"/>
  <c r="AE84" i="14"/>
  <c r="AE93" i="14" l="1"/>
  <c r="E21" i="16" l="1"/>
  <c r="F21" i="16"/>
  <c r="H21" i="16"/>
  <c r="I21" i="16"/>
  <c r="J21" i="16"/>
  <c r="L21" i="16"/>
  <c r="M21" i="16"/>
  <c r="N21" i="16"/>
  <c r="P21" i="16"/>
  <c r="Q21" i="16"/>
  <c r="R21" i="16"/>
  <c r="T21" i="16"/>
  <c r="U21" i="16"/>
  <c r="V21" i="16"/>
  <c r="X21" i="16"/>
  <c r="Y21" i="16"/>
  <c r="Z21" i="16"/>
  <c r="D21" i="16"/>
  <c r="AA22" i="17"/>
  <c r="E22" i="17"/>
  <c r="F22" i="17"/>
  <c r="H22" i="17"/>
  <c r="I22" i="17"/>
  <c r="J22" i="17"/>
  <c r="L22" i="17"/>
  <c r="M22" i="17"/>
  <c r="N22" i="17"/>
  <c r="P22" i="17"/>
  <c r="Q22" i="17"/>
  <c r="R22" i="17"/>
  <c r="T22" i="17"/>
  <c r="U22" i="17"/>
  <c r="V22" i="17"/>
  <c r="X22" i="17"/>
  <c r="Y22" i="17"/>
  <c r="Z22" i="17"/>
  <c r="D22" i="17"/>
  <c r="Z32" i="17"/>
  <c r="Y32" i="17"/>
  <c r="X32" i="17"/>
  <c r="V32" i="17"/>
  <c r="U32" i="17"/>
  <c r="T32" i="17"/>
  <c r="R32" i="17"/>
  <c r="Q32" i="17"/>
  <c r="P32" i="17"/>
  <c r="N32" i="17"/>
  <c r="M32" i="17"/>
  <c r="L32" i="17"/>
  <c r="J32" i="17"/>
  <c r="I32" i="17"/>
  <c r="H32" i="17"/>
  <c r="F32" i="17"/>
  <c r="E32" i="17"/>
  <c r="D32" i="17"/>
  <c r="AD31" i="17"/>
  <c r="AC31" i="17"/>
  <c r="AB31" i="17"/>
  <c r="AD30" i="17"/>
  <c r="AC30" i="17"/>
  <c r="AB30" i="17"/>
  <c r="AB26" i="17"/>
  <c r="G26" i="17"/>
  <c r="Z31" i="16"/>
  <c r="Y31" i="16"/>
  <c r="X31" i="16"/>
  <c r="V31" i="16"/>
  <c r="U31" i="16"/>
  <c r="T31" i="16"/>
  <c r="R31" i="16"/>
  <c r="Q31" i="16"/>
  <c r="P31" i="16"/>
  <c r="N31" i="16"/>
  <c r="M31" i="16"/>
  <c r="L31" i="16"/>
  <c r="J31" i="16"/>
  <c r="I31" i="16"/>
  <c r="H31" i="16"/>
  <c r="F31" i="16"/>
  <c r="E31" i="16"/>
  <c r="D31" i="16"/>
  <c r="AD30" i="16"/>
  <c r="AC30" i="16"/>
  <c r="AB30" i="16"/>
  <c r="AD29" i="16"/>
  <c r="AC29" i="16"/>
  <c r="AB29" i="16"/>
  <c r="AB25" i="16"/>
  <c r="G25" i="16"/>
  <c r="AB16" i="12"/>
  <c r="AC16" i="12"/>
  <c r="AD16" i="12"/>
  <c r="AC32" i="17" l="1"/>
  <c r="AB32" i="17"/>
  <c r="G45" i="17"/>
  <c r="G43" i="17"/>
  <c r="G41" i="17"/>
  <c r="G39" i="17"/>
  <c r="G37" i="17"/>
  <c r="G44" i="17"/>
  <c r="G42" i="17"/>
  <c r="G40" i="17"/>
  <c r="G38" i="17"/>
  <c r="AA45" i="17"/>
  <c r="AA43" i="17"/>
  <c r="AA41" i="17"/>
  <c r="AA39" i="17"/>
  <c r="AA37" i="17"/>
  <c r="AA38" i="17"/>
  <c r="AA44" i="17"/>
  <c r="AA42" i="17"/>
  <c r="AA40" i="17"/>
  <c r="G41" i="16"/>
  <c r="AE41" i="16" s="1"/>
  <c r="G37" i="16"/>
  <c r="AE37" i="16" s="1"/>
  <c r="G44" i="16"/>
  <c r="AE44" i="16" s="1"/>
  <c r="G40" i="16"/>
  <c r="AE40" i="16" s="1"/>
  <c r="G36" i="16"/>
  <c r="G43" i="16"/>
  <c r="AE43" i="16" s="1"/>
  <c r="G39" i="16"/>
  <c r="AE39" i="16" s="1"/>
  <c r="G42" i="16"/>
  <c r="AE42" i="16" s="1"/>
  <c r="G38" i="16"/>
  <c r="AE38" i="16" s="1"/>
  <c r="AE16" i="12"/>
  <c r="AB31" i="16"/>
  <c r="AD32" i="17"/>
  <c r="AC31" i="16"/>
  <c r="AD31" i="16"/>
  <c r="AE30" i="17"/>
  <c r="AE31" i="17"/>
  <c r="AE29" i="16"/>
  <c r="AE30" i="16"/>
  <c r="U22" i="15"/>
  <c r="V22" i="15"/>
  <c r="T22" i="15"/>
  <c r="Y22" i="15"/>
  <c r="Z22" i="15"/>
  <c r="X22" i="15"/>
  <c r="Q22" i="15"/>
  <c r="R22" i="15"/>
  <c r="P22" i="15"/>
  <c r="N22" i="15"/>
  <c r="M22" i="15"/>
  <c r="L22" i="15"/>
  <c r="J22" i="15"/>
  <c r="I22" i="15"/>
  <c r="H22" i="15"/>
  <c r="E22" i="15"/>
  <c r="F22" i="15"/>
  <c r="D22" i="15"/>
  <c r="Z32" i="15"/>
  <c r="Y32" i="15"/>
  <c r="X32" i="15"/>
  <c r="V32" i="15"/>
  <c r="U32" i="15"/>
  <c r="T32" i="15"/>
  <c r="R32" i="15"/>
  <c r="Q32" i="15"/>
  <c r="P32" i="15"/>
  <c r="N32" i="15"/>
  <c r="M32" i="15"/>
  <c r="L32" i="15"/>
  <c r="J32" i="15"/>
  <c r="I32" i="15"/>
  <c r="H32" i="15"/>
  <c r="F32" i="15"/>
  <c r="E32" i="15"/>
  <c r="D32" i="15"/>
  <c r="AD31" i="15"/>
  <c r="AC31" i="15"/>
  <c r="AB31" i="15"/>
  <c r="AD30" i="15"/>
  <c r="AC30" i="15"/>
  <c r="AB30" i="15"/>
  <c r="AB26" i="15"/>
  <c r="G26" i="15"/>
  <c r="AC10" i="12"/>
  <c r="AD10" i="12"/>
  <c r="AC11" i="12"/>
  <c r="AD11" i="12"/>
  <c r="AC12" i="12"/>
  <c r="AD12" i="12"/>
  <c r="AC14" i="12"/>
  <c r="AD14" i="12"/>
  <c r="AC17" i="12"/>
  <c r="AD17" i="12"/>
  <c r="AC18" i="12"/>
  <c r="AD18" i="12"/>
  <c r="AC19" i="12"/>
  <c r="AD19" i="12"/>
  <c r="T21" i="12"/>
  <c r="P21" i="12"/>
  <c r="Q21" i="12"/>
  <c r="R21" i="12"/>
  <c r="X21" i="12"/>
  <c r="U21" i="12"/>
  <c r="V21" i="12"/>
  <c r="L21" i="12"/>
  <c r="I21" i="12"/>
  <c r="J21" i="12"/>
  <c r="H21" i="12"/>
  <c r="M21" i="12"/>
  <c r="N21" i="12"/>
  <c r="Z21" i="12"/>
  <c r="AB25" i="12"/>
  <c r="AB10" i="12"/>
  <c r="AB11" i="12"/>
  <c r="AB12" i="12"/>
  <c r="AB14" i="12"/>
  <c r="AB17" i="12"/>
  <c r="AB18" i="12"/>
  <c r="V67" i="14"/>
  <c r="AB11" i="14"/>
  <c r="AC11" i="14"/>
  <c r="AD11" i="14"/>
  <c r="AB10" i="14"/>
  <c r="AC10" i="14"/>
  <c r="AD10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6" i="14"/>
  <c r="AC46" i="14"/>
  <c r="AD46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4" i="14"/>
  <c r="AC64" i="14"/>
  <c r="AD64" i="14"/>
  <c r="AB65" i="14"/>
  <c r="AC65" i="14"/>
  <c r="AD65" i="14"/>
  <c r="G8" i="12"/>
  <c r="K8" i="12"/>
  <c r="O8" i="12"/>
  <c r="S8" i="12"/>
  <c r="W8" i="12"/>
  <c r="AA8" i="12"/>
  <c r="Z31" i="12"/>
  <c r="Y31" i="12"/>
  <c r="X31" i="12"/>
  <c r="V31" i="12"/>
  <c r="U31" i="12"/>
  <c r="T31" i="12"/>
  <c r="R31" i="12"/>
  <c r="Q31" i="12"/>
  <c r="P31" i="12"/>
  <c r="N31" i="12"/>
  <c r="M31" i="12"/>
  <c r="L31" i="12"/>
  <c r="J31" i="12"/>
  <c r="I31" i="12"/>
  <c r="H31" i="12"/>
  <c r="F31" i="12"/>
  <c r="E31" i="12"/>
  <c r="D31" i="12"/>
  <c r="AD30" i="12"/>
  <c r="AC30" i="12"/>
  <c r="AB30" i="12"/>
  <c r="AD29" i="12"/>
  <c r="AC29" i="12"/>
  <c r="AB29" i="12"/>
  <c r="G25" i="12"/>
  <c r="AB66" i="14"/>
  <c r="AC66" i="14"/>
  <c r="AD66" i="14"/>
  <c r="T67" i="14"/>
  <c r="U67" i="14"/>
  <c r="AD20" i="12"/>
  <c r="AC20" i="12"/>
  <c r="AB20" i="12"/>
  <c r="AB19" i="12"/>
  <c r="AE32" i="17" l="1"/>
  <c r="AE17" i="12"/>
  <c r="AB21" i="12"/>
  <c r="G45" i="16"/>
  <c r="AE45" i="16" s="1"/>
  <c r="AE42" i="17"/>
  <c r="AE41" i="17"/>
  <c r="AA46" i="17"/>
  <c r="AE44" i="17"/>
  <c r="AE43" i="17"/>
  <c r="G35" i="12"/>
  <c r="G38" i="12"/>
  <c r="AE38" i="12" s="1"/>
  <c r="G41" i="12"/>
  <c r="AE41" i="12" s="1"/>
  <c r="G36" i="12"/>
  <c r="AE36" i="12" s="1"/>
  <c r="G42" i="12"/>
  <c r="AE42" i="12" s="1"/>
  <c r="G43" i="12"/>
  <c r="AE43" i="12" s="1"/>
  <c r="G39" i="12"/>
  <c r="AE39" i="12" s="1"/>
  <c r="G37" i="12"/>
  <c r="AE37" i="12" s="1"/>
  <c r="G40" i="12"/>
  <c r="AE40" i="12" s="1"/>
  <c r="AE38" i="17"/>
  <c r="AE37" i="17"/>
  <c r="G46" i="17"/>
  <c r="AE45" i="17"/>
  <c r="G43" i="15"/>
  <c r="AE43" i="15" s="1"/>
  <c r="G39" i="15"/>
  <c r="AE39" i="15" s="1"/>
  <c r="G42" i="15"/>
  <c r="AE42" i="15" s="1"/>
  <c r="G38" i="15"/>
  <c r="AE38" i="15" s="1"/>
  <c r="G44" i="15"/>
  <c r="AE44" i="15" s="1"/>
  <c r="G40" i="15"/>
  <c r="AE40" i="15" s="1"/>
  <c r="G36" i="15"/>
  <c r="G41" i="15"/>
  <c r="AE41" i="15" s="1"/>
  <c r="G37" i="15"/>
  <c r="AE37" i="15" s="1"/>
  <c r="AE40" i="17"/>
  <c r="AE39" i="17"/>
  <c r="AD21" i="12"/>
  <c r="AC21" i="12"/>
  <c r="AD67" i="14"/>
  <c r="AC67" i="14"/>
  <c r="AE57" i="14"/>
  <c r="AE62" i="14"/>
  <c r="AE31" i="16"/>
  <c r="AE36" i="16"/>
  <c r="AD32" i="15"/>
  <c r="AC32" i="15"/>
  <c r="AE31" i="15"/>
  <c r="AE18" i="12"/>
  <c r="AE30" i="12"/>
  <c r="AE51" i="14"/>
  <c r="AE29" i="14"/>
  <c r="AE50" i="14"/>
  <c r="AE54" i="14"/>
  <c r="AE42" i="14"/>
  <c r="AE12" i="14"/>
  <c r="AE21" i="14"/>
  <c r="AE14" i="14"/>
  <c r="AE34" i="14"/>
  <c r="AE59" i="14"/>
  <c r="AE60" i="14"/>
  <c r="AE48" i="14"/>
  <c r="AE40" i="14"/>
  <c r="AE36" i="14"/>
  <c r="AE24" i="14"/>
  <c r="AE25" i="14"/>
  <c r="AE16" i="14"/>
  <c r="AE10" i="14"/>
  <c r="AE52" i="14"/>
  <c r="AE23" i="14"/>
  <c r="AE28" i="14"/>
  <c r="AE65" i="14"/>
  <c r="AE43" i="14"/>
  <c r="AE37" i="14"/>
  <c r="AE31" i="14"/>
  <c r="AE20" i="14"/>
  <c r="AE18" i="14"/>
  <c r="AE58" i="14"/>
  <c r="AE44" i="14"/>
  <c r="AE38" i="14"/>
  <c r="AE32" i="14"/>
  <c r="AE26" i="14"/>
  <c r="AE61" i="14"/>
  <c r="AE53" i="14"/>
  <c r="AE56" i="14"/>
  <c r="AE46" i="14"/>
  <c r="AE45" i="14"/>
  <c r="AE35" i="14"/>
  <c r="AE22" i="14"/>
  <c r="AE27" i="14"/>
  <c r="AE15" i="14"/>
  <c r="AE11" i="14"/>
  <c r="AE55" i="14"/>
  <c r="AE47" i="14"/>
  <c r="AE30" i="14"/>
  <c r="AE19" i="14"/>
  <c r="AE13" i="14"/>
  <c r="AE64" i="14"/>
  <c r="AE49" i="14"/>
  <c r="AE41" i="14"/>
  <c r="AE33" i="14"/>
  <c r="AE14" i="12"/>
  <c r="AE11" i="12"/>
  <c r="AE17" i="14"/>
  <c r="AE10" i="12"/>
  <c r="AE19" i="12"/>
  <c r="AE13" i="12"/>
  <c r="AE12" i="12"/>
  <c r="AE30" i="15"/>
  <c r="AB32" i="15"/>
  <c r="AE66" i="14"/>
  <c r="AD31" i="12"/>
  <c r="AE20" i="12"/>
  <c r="AC31" i="12"/>
  <c r="AE39" i="14"/>
  <c r="AE29" i="12"/>
  <c r="AB31" i="12"/>
  <c r="AD19" i="17"/>
  <c r="AC19" i="17"/>
  <c r="AD21" i="17"/>
  <c r="AC21" i="17"/>
  <c r="AB21" i="17"/>
  <c r="AD20" i="16"/>
  <c r="AC20" i="16"/>
  <c r="AB20" i="16"/>
  <c r="AD19" i="16"/>
  <c r="AC19" i="16"/>
  <c r="AB19" i="16"/>
  <c r="AD18" i="16"/>
  <c r="AC18" i="16"/>
  <c r="AB18" i="16"/>
  <c r="AC21" i="15"/>
  <c r="AD21" i="15"/>
  <c r="AE32" i="15" l="1"/>
  <c r="AE46" i="17"/>
  <c r="AE35" i="12"/>
  <c r="G44" i="12"/>
  <c r="AE44" i="12" s="1"/>
  <c r="AE36" i="15"/>
  <c r="G45" i="15"/>
  <c r="AE45" i="15" s="1"/>
  <c r="AE21" i="12"/>
  <c r="AE67" i="14"/>
  <c r="AE18" i="16"/>
  <c r="AE21" i="17"/>
  <c r="AE20" i="16"/>
  <c r="AE31" i="12"/>
  <c r="AE19" i="16"/>
  <c r="AE19" i="17"/>
  <c r="AD76" i="14" l="1"/>
  <c r="AE76" i="14" l="1"/>
  <c r="H67" i="14" l="1"/>
  <c r="I67" i="14"/>
  <c r="J67" i="14"/>
  <c r="Z67" i="14"/>
  <c r="AD12" i="16" l="1"/>
  <c r="AD13" i="16"/>
  <c r="AD14" i="16"/>
  <c r="AD15" i="16"/>
  <c r="AD16" i="16"/>
  <c r="AD17" i="16"/>
  <c r="AC12" i="16"/>
  <c r="AC13" i="16"/>
  <c r="AC14" i="16"/>
  <c r="AC15" i="16"/>
  <c r="AC16" i="16"/>
  <c r="AC17" i="16"/>
  <c r="AB12" i="16"/>
  <c r="AB13" i="16"/>
  <c r="AB14" i="16"/>
  <c r="AB15" i="16"/>
  <c r="AB16" i="16"/>
  <c r="AB17" i="16"/>
  <c r="AD12" i="17"/>
  <c r="AD13" i="17"/>
  <c r="AD14" i="17"/>
  <c r="AD15" i="17"/>
  <c r="AD16" i="17"/>
  <c r="AD17" i="17"/>
  <c r="AD18" i="17"/>
  <c r="AD20" i="17"/>
  <c r="AC12" i="17"/>
  <c r="AC13" i="17"/>
  <c r="AC14" i="17"/>
  <c r="AC15" i="17"/>
  <c r="AC16" i="17"/>
  <c r="AC17" i="17"/>
  <c r="AC18" i="17"/>
  <c r="AC20" i="17"/>
  <c r="AB12" i="17"/>
  <c r="AB13" i="17"/>
  <c r="AB14" i="17"/>
  <c r="AB15" i="17"/>
  <c r="AB16" i="17"/>
  <c r="AB17" i="17"/>
  <c r="AB18" i="17"/>
  <c r="AB20" i="17"/>
  <c r="AB21" i="15"/>
  <c r="AD12" i="15"/>
  <c r="AD13" i="15"/>
  <c r="AD14" i="15"/>
  <c r="AD15" i="15"/>
  <c r="AD16" i="15"/>
  <c r="AD17" i="15"/>
  <c r="AD18" i="15"/>
  <c r="AD19" i="15"/>
  <c r="AD20" i="15"/>
  <c r="AC12" i="15"/>
  <c r="AC13" i="15"/>
  <c r="AC14" i="15"/>
  <c r="AC15" i="15"/>
  <c r="AC16" i="15"/>
  <c r="AC17" i="15"/>
  <c r="AC18" i="15"/>
  <c r="AC19" i="15"/>
  <c r="AC20" i="15"/>
  <c r="AB12" i="15"/>
  <c r="AB13" i="15"/>
  <c r="AB14" i="15"/>
  <c r="AB15" i="15"/>
  <c r="AB16" i="15"/>
  <c r="AB17" i="15"/>
  <c r="AB18" i="15"/>
  <c r="AB19" i="15"/>
  <c r="AB20" i="15"/>
  <c r="AB74" i="14"/>
  <c r="F21" i="12"/>
  <c r="E21" i="12"/>
  <c r="AD77" i="14"/>
  <c r="Z77" i="14"/>
  <c r="Z81" i="14" s="1"/>
  <c r="V77" i="14"/>
  <c r="V81" i="14" s="1"/>
  <c r="R77" i="14"/>
  <c r="N77" i="14"/>
  <c r="J77" i="14"/>
  <c r="J81" i="14" s="1"/>
  <c r="F77" i="14"/>
  <c r="U77" i="14"/>
  <c r="T77" i="14"/>
  <c r="AC77" i="14"/>
  <c r="AB77" i="14"/>
  <c r="Y77" i="14"/>
  <c r="E74" i="14"/>
  <c r="D74" i="14"/>
  <c r="R67" i="14"/>
  <c r="N67" i="14"/>
  <c r="D67" i="14"/>
  <c r="AE74" i="14"/>
  <c r="D21" i="12"/>
  <c r="Q67" i="14"/>
  <c r="Y67" i="14"/>
  <c r="L77" i="14"/>
  <c r="M74" i="14"/>
  <c r="U74" i="14"/>
  <c r="Q77" i="14"/>
  <c r="P77" i="14"/>
  <c r="L67" i="14"/>
  <c r="M67" i="14"/>
  <c r="X74" i="14"/>
  <c r="AC74" i="14"/>
  <c r="X77" i="14"/>
  <c r="P67" i="14"/>
  <c r="X67" i="14"/>
  <c r="E67" i="14"/>
  <c r="Q74" i="14"/>
  <c r="Y74" i="14"/>
  <c r="I74" i="14"/>
  <c r="M77" i="14"/>
  <c r="L74" i="14"/>
  <c r="T74" i="14"/>
  <c r="P74" i="14"/>
  <c r="H74" i="14"/>
  <c r="H81" i="14" s="1"/>
  <c r="AD22" i="15" l="1"/>
  <c r="AD22" i="17"/>
  <c r="AD21" i="16"/>
  <c r="AC21" i="16"/>
  <c r="AB21" i="16"/>
  <c r="AB22" i="17"/>
  <c r="AC22" i="17"/>
  <c r="AB22" i="15"/>
  <c r="AB23" i="15" s="1"/>
  <c r="AB33" i="15" s="1"/>
  <c r="AC22" i="15"/>
  <c r="J10" i="17"/>
  <c r="J23" i="17" s="1"/>
  <c r="J8" i="12"/>
  <c r="Z10" i="17"/>
  <c r="Z23" i="17" s="1"/>
  <c r="Z8" i="12"/>
  <c r="H10" i="17"/>
  <c r="H23" i="17" s="1"/>
  <c r="H8" i="12"/>
  <c r="V10" i="17"/>
  <c r="V23" i="17" s="1"/>
  <c r="V8" i="12"/>
  <c r="F81" i="14"/>
  <c r="N81" i="14"/>
  <c r="R81" i="14"/>
  <c r="AE16" i="16"/>
  <c r="AE15" i="16"/>
  <c r="AE19" i="15"/>
  <c r="AE20" i="15"/>
  <c r="AD81" i="14"/>
  <c r="E81" i="14"/>
  <c r="AE77" i="14"/>
  <c r="H10" i="15"/>
  <c r="H23" i="15" s="1"/>
  <c r="H10" i="16"/>
  <c r="H22" i="16" s="1"/>
  <c r="V10" i="16"/>
  <c r="V22" i="16" s="1"/>
  <c r="V10" i="15"/>
  <c r="V23" i="15" s="1"/>
  <c r="AE13" i="15"/>
  <c r="AB67" i="14"/>
  <c r="AB81" i="14" s="1"/>
  <c r="AB10" i="17" s="1"/>
  <c r="AE18" i="17"/>
  <c r="AE17" i="16"/>
  <c r="AE18" i="15"/>
  <c r="AE15" i="15"/>
  <c r="U81" i="14"/>
  <c r="AE14" i="16"/>
  <c r="AE12" i="16"/>
  <c r="AE17" i="15"/>
  <c r="T81" i="14"/>
  <c r="L81" i="14"/>
  <c r="AE12" i="17"/>
  <c r="AE20" i="17"/>
  <c r="AE17" i="17"/>
  <c r="AE16" i="17"/>
  <c r="AE15" i="17"/>
  <c r="AE13" i="17"/>
  <c r="AE13" i="16"/>
  <c r="AE12" i="15"/>
  <c r="AE16" i="15"/>
  <c r="AE14" i="15"/>
  <c r="P81" i="14"/>
  <c r="D81" i="14"/>
  <c r="D10" i="17" s="1"/>
  <c r="D23" i="17" s="1"/>
  <c r="M81" i="14"/>
  <c r="I81" i="14"/>
  <c r="I8" i="12" s="1"/>
  <c r="AE14" i="17"/>
  <c r="Q81" i="14"/>
  <c r="Y81" i="14"/>
  <c r="X81" i="14"/>
  <c r="V27" i="17" l="1"/>
  <c r="V33" i="17"/>
  <c r="Z33" i="17"/>
  <c r="Z27" i="17"/>
  <c r="D27" i="17"/>
  <c r="D33" i="17"/>
  <c r="H27" i="17"/>
  <c r="H33" i="17"/>
  <c r="J27" i="17"/>
  <c r="J33" i="17"/>
  <c r="AB23" i="17"/>
  <c r="AB33" i="17" s="1"/>
  <c r="V26" i="16"/>
  <c r="V32" i="16"/>
  <c r="H26" i="16"/>
  <c r="H32" i="16"/>
  <c r="AE21" i="16"/>
  <c r="AE22" i="17"/>
  <c r="AE22" i="15"/>
  <c r="AB27" i="15"/>
  <c r="H33" i="15"/>
  <c r="H27" i="15"/>
  <c r="V27" i="15"/>
  <c r="V33" i="15"/>
  <c r="X10" i="17"/>
  <c r="X23" i="17" s="1"/>
  <c r="X8" i="12"/>
  <c r="X22" i="12" s="1"/>
  <c r="Y10" i="17"/>
  <c r="Y23" i="17" s="1"/>
  <c r="Y8" i="12"/>
  <c r="Q10" i="17"/>
  <c r="Q23" i="17" s="1"/>
  <c r="Q8" i="12"/>
  <c r="Q22" i="12" s="1"/>
  <c r="M10" i="17"/>
  <c r="M23" i="17" s="1"/>
  <c r="M8" i="12"/>
  <c r="M22" i="12" s="1"/>
  <c r="R10" i="17"/>
  <c r="R23" i="17" s="1"/>
  <c r="R8" i="12"/>
  <c r="R22" i="12" s="1"/>
  <c r="L10" i="17"/>
  <c r="L23" i="17" s="1"/>
  <c r="L8" i="12"/>
  <c r="L22" i="12" s="1"/>
  <c r="N10" i="17"/>
  <c r="N23" i="17" s="1"/>
  <c r="N8" i="12"/>
  <c r="N22" i="12" s="1"/>
  <c r="T10" i="17"/>
  <c r="T23" i="17" s="1"/>
  <c r="T8" i="12"/>
  <c r="T22" i="12" s="1"/>
  <c r="F10" i="17"/>
  <c r="F23" i="17" s="1"/>
  <c r="F8" i="12"/>
  <c r="F22" i="12" s="1"/>
  <c r="P10" i="17"/>
  <c r="P23" i="17" s="1"/>
  <c r="P8" i="12"/>
  <c r="P22" i="12" s="1"/>
  <c r="U10" i="17"/>
  <c r="U23" i="17" s="1"/>
  <c r="U8" i="12"/>
  <c r="E10" i="15"/>
  <c r="E23" i="15" s="1"/>
  <c r="E8" i="12"/>
  <c r="E22" i="12" s="1"/>
  <c r="E26" i="12" s="1"/>
  <c r="I10" i="17"/>
  <c r="I23" i="17" s="1"/>
  <c r="E10" i="16"/>
  <c r="E22" i="16" s="1"/>
  <c r="E10" i="17"/>
  <c r="E23" i="17" s="1"/>
  <c r="AD10" i="15"/>
  <c r="AD23" i="15" s="1"/>
  <c r="AD10" i="17"/>
  <c r="AD23" i="17" s="1"/>
  <c r="AC81" i="14"/>
  <c r="J10" i="15"/>
  <c r="J23" i="15" s="1"/>
  <c r="J10" i="16"/>
  <c r="J22" i="16" s="1"/>
  <c r="J22" i="12"/>
  <c r="I10" i="16"/>
  <c r="I22" i="16" s="1"/>
  <c r="I22" i="12"/>
  <c r="I10" i="15"/>
  <c r="I23" i="15" s="1"/>
  <c r="Q10" i="16"/>
  <c r="Q22" i="16" s="1"/>
  <c r="Q10" i="15"/>
  <c r="Q23" i="15" s="1"/>
  <c r="M10" i="15"/>
  <c r="M23" i="15" s="1"/>
  <c r="M10" i="16"/>
  <c r="M22" i="16" s="1"/>
  <c r="T10" i="16"/>
  <c r="T22" i="16" s="1"/>
  <c r="T10" i="15"/>
  <c r="T23" i="15" s="1"/>
  <c r="AB10" i="16"/>
  <c r="AB22" i="16" s="1"/>
  <c r="AB8" i="12"/>
  <c r="AB10" i="15"/>
  <c r="P10" i="15"/>
  <c r="P23" i="15" s="1"/>
  <c r="P10" i="16"/>
  <c r="P22" i="16" s="1"/>
  <c r="L10" i="16"/>
  <c r="L22" i="16" s="1"/>
  <c r="L10" i="15"/>
  <c r="L23" i="15" s="1"/>
  <c r="X10" i="15"/>
  <c r="X23" i="15" s="1"/>
  <c r="X10" i="16"/>
  <c r="X22" i="16" s="1"/>
  <c r="R10" i="15"/>
  <c r="R23" i="15" s="1"/>
  <c r="R10" i="16"/>
  <c r="R22" i="16" s="1"/>
  <c r="N10" i="16"/>
  <c r="N22" i="16" s="1"/>
  <c r="N10" i="15"/>
  <c r="N23" i="15" s="1"/>
  <c r="Z10" i="15"/>
  <c r="Z23" i="15" s="1"/>
  <c r="Z22" i="12"/>
  <c r="Z10" i="16"/>
  <c r="Z22" i="16" s="1"/>
  <c r="F10" i="16"/>
  <c r="F22" i="16" s="1"/>
  <c r="F10" i="15"/>
  <c r="F23" i="15" s="1"/>
  <c r="Y10" i="16"/>
  <c r="Y22" i="16" s="1"/>
  <c r="Y10" i="15"/>
  <c r="Y23" i="15" s="1"/>
  <c r="D10" i="16"/>
  <c r="D22" i="16" s="1"/>
  <c r="D8" i="12"/>
  <c r="D22" i="12" s="1"/>
  <c r="D26" i="12" s="1"/>
  <c r="D10" i="15"/>
  <c r="D23" i="15" s="1"/>
  <c r="U10" i="15"/>
  <c r="U23" i="15" s="1"/>
  <c r="U10" i="16"/>
  <c r="U22" i="16" s="1"/>
  <c r="V22" i="12"/>
  <c r="AE81" i="14"/>
  <c r="AE10" i="17" s="1"/>
  <c r="Y22" i="12" l="1"/>
  <c r="Y32" i="12" s="1"/>
  <c r="U22" i="12"/>
  <c r="AB27" i="17"/>
  <c r="AD33" i="17"/>
  <c r="AD27" i="17"/>
  <c r="I33" i="17"/>
  <c r="I27" i="17"/>
  <c r="H43" i="17" s="1"/>
  <c r="U33" i="17"/>
  <c r="U27" i="17"/>
  <c r="T44" i="17" s="1"/>
  <c r="F33" i="17"/>
  <c r="F27" i="17"/>
  <c r="N27" i="17"/>
  <c r="N33" i="17"/>
  <c r="R33" i="17"/>
  <c r="R27" i="17"/>
  <c r="Q27" i="17"/>
  <c r="Q33" i="17"/>
  <c r="X27" i="17"/>
  <c r="X33" i="17"/>
  <c r="E33" i="17"/>
  <c r="E27" i="17"/>
  <c r="P33" i="17"/>
  <c r="P27" i="17"/>
  <c r="T27" i="17"/>
  <c r="T33" i="17"/>
  <c r="L27" i="17"/>
  <c r="L33" i="17"/>
  <c r="M27" i="17"/>
  <c r="M33" i="17"/>
  <c r="Y27" i="17"/>
  <c r="X45" i="17" s="1"/>
  <c r="Y33" i="17"/>
  <c r="AE23" i="17"/>
  <c r="AB26" i="16"/>
  <c r="AB32" i="16"/>
  <c r="N26" i="16"/>
  <c r="N32" i="16"/>
  <c r="Y26" i="16"/>
  <c r="X42" i="16" s="1"/>
  <c r="Y32" i="16"/>
  <c r="Q32" i="16"/>
  <c r="Q26" i="16"/>
  <c r="F26" i="16"/>
  <c r="F32" i="16"/>
  <c r="I32" i="16"/>
  <c r="I26" i="16"/>
  <c r="H42" i="16" s="1"/>
  <c r="T32" i="16"/>
  <c r="T26" i="16"/>
  <c r="L26" i="16"/>
  <c r="L32" i="16"/>
  <c r="M26" i="16"/>
  <c r="M32" i="16"/>
  <c r="J32" i="16"/>
  <c r="J26" i="16"/>
  <c r="R32" i="16"/>
  <c r="R26" i="16"/>
  <c r="E26" i="16"/>
  <c r="E32" i="16"/>
  <c r="U26" i="16"/>
  <c r="T44" i="16" s="1"/>
  <c r="U32" i="16"/>
  <c r="X26" i="16"/>
  <c r="X32" i="16"/>
  <c r="Z26" i="16"/>
  <c r="Z32" i="16"/>
  <c r="D32" i="16"/>
  <c r="D26" i="16"/>
  <c r="P26" i="16"/>
  <c r="P32" i="16"/>
  <c r="AD33" i="15"/>
  <c r="AD27" i="15"/>
  <c r="Y27" i="15"/>
  <c r="X43" i="15" s="1"/>
  <c r="Y33" i="15"/>
  <c r="P27" i="15"/>
  <c r="P33" i="15"/>
  <c r="Q27" i="15"/>
  <c r="Q33" i="15"/>
  <c r="J33" i="15"/>
  <c r="J27" i="15"/>
  <c r="F27" i="15"/>
  <c r="F33" i="15"/>
  <c r="R27" i="15"/>
  <c r="R33" i="15"/>
  <c r="I33" i="15"/>
  <c r="H47" i="15" s="1"/>
  <c r="I27" i="15"/>
  <c r="H39" i="15" s="1"/>
  <c r="U33" i="15"/>
  <c r="U27" i="15"/>
  <c r="T41" i="15" s="1"/>
  <c r="X27" i="15"/>
  <c r="X33" i="15"/>
  <c r="T33" i="15"/>
  <c r="T27" i="15"/>
  <c r="D27" i="15"/>
  <c r="D33" i="15"/>
  <c r="L27" i="15"/>
  <c r="L33" i="15"/>
  <c r="Z27" i="15"/>
  <c r="Z33" i="15"/>
  <c r="N27" i="15"/>
  <c r="N33" i="15"/>
  <c r="M33" i="15"/>
  <c r="M27" i="15"/>
  <c r="E27" i="15"/>
  <c r="E33" i="15"/>
  <c r="Q32" i="12"/>
  <c r="Q26" i="12"/>
  <c r="X26" i="12"/>
  <c r="X32" i="12"/>
  <c r="L26" i="12"/>
  <c r="L32" i="12"/>
  <c r="V26" i="12"/>
  <c r="V32" i="12"/>
  <c r="F32" i="12"/>
  <c r="F26" i="12"/>
  <c r="P26" i="12"/>
  <c r="P32" i="12"/>
  <c r="T32" i="12"/>
  <c r="T26" i="12"/>
  <c r="I32" i="12"/>
  <c r="I26" i="12"/>
  <c r="H37" i="12" s="1"/>
  <c r="J32" i="12"/>
  <c r="J26" i="12"/>
  <c r="M26" i="12"/>
  <c r="M32" i="12"/>
  <c r="N26" i="12"/>
  <c r="N32" i="12"/>
  <c r="E32" i="12"/>
  <c r="D32" i="12"/>
  <c r="R32" i="12"/>
  <c r="R26" i="12"/>
  <c r="Z26" i="12"/>
  <c r="Z32" i="12"/>
  <c r="AC10" i="15"/>
  <c r="AC23" i="15" s="1"/>
  <c r="AC10" i="17"/>
  <c r="AC23" i="17" s="1"/>
  <c r="AC8" i="12"/>
  <c r="AC22" i="12" s="1"/>
  <c r="AC10" i="16"/>
  <c r="AC22" i="16" s="1"/>
  <c r="AD8" i="12"/>
  <c r="AD22" i="12" s="1"/>
  <c r="AD32" i="12" s="1"/>
  <c r="AD10" i="16"/>
  <c r="AD22" i="16" s="1"/>
  <c r="X47" i="15" l="1"/>
  <c r="H36" i="12"/>
  <c r="H38" i="12"/>
  <c r="H41" i="12"/>
  <c r="H39" i="12"/>
  <c r="H43" i="12"/>
  <c r="H35" i="12"/>
  <c r="H40" i="12"/>
  <c r="H42" i="12"/>
  <c r="AC27" i="15"/>
  <c r="AE27" i="15" s="1"/>
  <c r="AC33" i="15"/>
  <c r="AE33" i="15" s="1"/>
  <c r="AE23" i="15"/>
  <c r="H37" i="15"/>
  <c r="H38" i="17"/>
  <c r="X39" i="15"/>
  <c r="H40" i="17"/>
  <c r="T38" i="16"/>
  <c r="T41" i="17"/>
  <c r="H40" i="16"/>
  <c r="T39" i="17"/>
  <c r="X44" i="17"/>
  <c r="H36" i="15"/>
  <c r="X37" i="15"/>
  <c r="X37" i="16"/>
  <c r="H37" i="17"/>
  <c r="H42" i="17"/>
  <c r="H44" i="17"/>
  <c r="X37" i="17"/>
  <c r="X38" i="17"/>
  <c r="T45" i="17"/>
  <c r="T43" i="17"/>
  <c r="X40" i="17"/>
  <c r="H43" i="15"/>
  <c r="X41" i="15"/>
  <c r="X36" i="16"/>
  <c r="H41" i="17"/>
  <c r="H39" i="17"/>
  <c r="X39" i="17"/>
  <c r="X41" i="17"/>
  <c r="X42" i="17"/>
  <c r="T38" i="17"/>
  <c r="T40" i="17"/>
  <c r="H44" i="15"/>
  <c r="X42" i="15"/>
  <c r="T42" i="16"/>
  <c r="H44" i="16"/>
  <c r="H45" i="17"/>
  <c r="X43" i="17"/>
  <c r="T37" i="17"/>
  <c r="T42" i="17"/>
  <c r="Y26" i="12"/>
  <c r="X38" i="12" s="1"/>
  <c r="U32" i="12"/>
  <c r="U26" i="12"/>
  <c r="T35" i="12" s="1"/>
  <c r="T37" i="16"/>
  <c r="T40" i="16"/>
  <c r="T39" i="16"/>
  <c r="X38" i="16"/>
  <c r="X41" i="16"/>
  <c r="H38" i="16"/>
  <c r="H43" i="16"/>
  <c r="T43" i="16"/>
  <c r="T36" i="16"/>
  <c r="X40" i="16"/>
  <c r="X39" i="16"/>
  <c r="X44" i="16"/>
  <c r="H39" i="16"/>
  <c r="H41" i="16"/>
  <c r="T41" i="16"/>
  <c r="X43" i="16"/>
  <c r="H36" i="16"/>
  <c r="H37" i="16"/>
  <c r="T44" i="15"/>
  <c r="T37" i="15"/>
  <c r="T36" i="15"/>
  <c r="T40" i="15"/>
  <c r="T43" i="15"/>
  <c r="H38" i="15"/>
  <c r="H42" i="15"/>
  <c r="H40" i="15"/>
  <c r="X44" i="15"/>
  <c r="X40" i="15"/>
  <c r="T38" i="15"/>
  <c r="T42" i="15"/>
  <c r="T39" i="15"/>
  <c r="H41" i="15"/>
  <c r="X36" i="15"/>
  <c r="X38" i="15"/>
  <c r="AC27" i="17"/>
  <c r="AE27" i="17" s="1"/>
  <c r="AC33" i="17"/>
  <c r="AE33" i="17" s="1"/>
  <c r="AD32" i="16"/>
  <c r="AD26" i="16"/>
  <c r="AC32" i="16"/>
  <c r="AE32" i="16" s="1"/>
  <c r="AC26" i="16"/>
  <c r="AE26" i="16" s="1"/>
  <c r="T47" i="15"/>
  <c r="L47" i="15"/>
  <c r="P47" i="15"/>
  <c r="D47" i="15"/>
  <c r="AC32" i="12"/>
  <c r="AC26" i="12"/>
  <c r="AD26" i="12"/>
  <c r="AE10" i="15"/>
  <c r="AE8" i="12"/>
  <c r="AE10" i="16"/>
  <c r="AE22" i="16" s="1"/>
  <c r="AB22" i="12"/>
  <c r="T38" i="12" l="1"/>
  <c r="X41" i="12"/>
  <c r="X36" i="12"/>
  <c r="X35" i="12"/>
  <c r="X40" i="12"/>
  <c r="T39" i="12"/>
  <c r="T40" i="12"/>
  <c r="T42" i="12"/>
  <c r="X42" i="12"/>
  <c r="T37" i="12"/>
  <c r="X43" i="12"/>
  <c r="T36" i="12"/>
  <c r="X37" i="12"/>
  <c r="X39" i="12"/>
  <c r="T41" i="12"/>
  <c r="T43" i="12"/>
  <c r="AB32" i="12"/>
  <c r="AE32" i="12" s="1"/>
  <c r="AB26" i="12"/>
  <c r="AE26" i="12" s="1"/>
  <c r="AE22" i="12"/>
  <c r="H22" i="12" l="1"/>
  <c r="H26" i="12" s="1"/>
  <c r="H32" i="12" l="1"/>
</calcChain>
</file>

<file path=xl/sharedStrings.xml><?xml version="1.0" encoding="utf-8"?>
<sst xmlns="http://schemas.openxmlformats.org/spreadsheetml/2006/main" count="1870" uniqueCount="531">
  <si>
    <t>Kódszám</t>
  </si>
  <si>
    <t>K</t>
  </si>
  <si>
    <t>1.</t>
  </si>
  <si>
    <t>2.</t>
  </si>
  <si>
    <t>3.</t>
  </si>
  <si>
    <t>4.</t>
  </si>
  <si>
    <t>5.</t>
  </si>
  <si>
    <t>6.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</si>
  <si>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</si>
  <si>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</si>
  <si>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</si>
  <si>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</si>
  <si>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</si>
  <si>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</si>
  <si>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</si>
  <si>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</si>
  <si>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</si>
  <si>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</si>
  <si>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</si>
  <si>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</si>
  <si>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</si>
  <si>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</si>
  <si>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</si>
  <si>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SZV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</si>
  <si>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</si>
  <si>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</si>
  <si>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</si>
  <si>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</si>
  <si>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</si>
  <si>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</si>
  <si>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</si>
  <si>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</si>
  <si>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</si>
  <si>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</si>
  <si>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</si>
  <si>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</si>
  <si>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</si>
  <si>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</si>
  <si>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</si>
  <si>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</si>
  <si>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</si>
  <si>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</si>
  <si>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</si>
  <si>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</si>
  <si>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</si>
  <si>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</si>
  <si>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</si>
  <si>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</si>
  <si>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RARTB10</t>
  </si>
  <si>
    <t>RARTB20</t>
  </si>
  <si>
    <t>Rendészeti hatósági eljárásjog 2.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</si>
  <si>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</si>
  <si>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</si>
  <si>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</si>
  <si>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</si>
  <si>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</si>
  <si>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</si>
  <si>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</si>
  <si>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</si>
  <si>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</si>
  <si>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</si>
  <si>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</si>
  <si>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</si>
  <si>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Intézkedéstaktika 4.</t>
  </si>
  <si>
    <t>Intézkedéstaktika 5.</t>
  </si>
  <si>
    <t>RBGVB08</t>
  </si>
  <si>
    <t>Bűnügyi szolgálati ismeretek 2.</t>
  </si>
  <si>
    <t>RBGVB07</t>
  </si>
  <si>
    <t>Bűnügyi szolgálati ismeretek 3.</t>
  </si>
  <si>
    <t>BŰNÜGYI NYOMOZÓ SZAKIRÁNY</t>
  </si>
  <si>
    <t>BŰNÜGYI IGAZGATÁSI ALAPKÉPZÉSI SZAK</t>
  </si>
  <si>
    <t>Rendészeti hatósági eljárásjog 1.</t>
  </si>
  <si>
    <t>Szakmai gyakorlat 3.</t>
  </si>
  <si>
    <t>RKNIB19</t>
  </si>
  <si>
    <t>RBGVB45</t>
  </si>
  <si>
    <t>KV</t>
  </si>
  <si>
    <t>RBGVB28</t>
  </si>
  <si>
    <t>Szakmatörténet</t>
  </si>
  <si>
    <t>BÜNTETŐELJÁRÁS JOG SZIGORLAT</t>
  </si>
  <si>
    <t>RBÜAB10</t>
  </si>
  <si>
    <t>BÜNTETŐJOG ZV</t>
  </si>
  <si>
    <t>RKRIB08</t>
  </si>
  <si>
    <t>KRIMINALISZTIKA ZV</t>
  </si>
  <si>
    <t>RBGVB47</t>
  </si>
  <si>
    <t>BŰNÜGYI SZOLGÁLATI ISMERETEK ZV</t>
  </si>
  <si>
    <t>RKBTB82</t>
  </si>
  <si>
    <t xml:space="preserve">Intézkedéstaktika 2. </t>
  </si>
  <si>
    <t xml:space="preserve">Intézkedéstaktika 3. </t>
  </si>
  <si>
    <t>Bűnügyi szolgálati ismeretek 1.</t>
  </si>
  <si>
    <t>RBGVB09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</si>
  <si>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</si>
  <si>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</si>
  <si>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</si>
  <si>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</si>
  <si>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</si>
  <si>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</si>
  <si>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RBÜEB08</t>
  </si>
  <si>
    <t>Igazságügyi orvostan</t>
  </si>
  <si>
    <t xml:space="preserve">számonkérés   </t>
  </si>
  <si>
    <t xml:space="preserve">számonkérés    </t>
  </si>
  <si>
    <t>elmélet + gyakorlat heti összes tanóra</t>
  </si>
  <si>
    <t>Törzsanyag tárgyai</t>
  </si>
  <si>
    <t>ÉÉ</t>
  </si>
  <si>
    <t>GYJ</t>
  </si>
  <si>
    <t>RJITB10</t>
  </si>
  <si>
    <t>Szabálysértési alapismeretek</t>
  </si>
  <si>
    <t>Közigazgatás alapintézményei</t>
  </si>
  <si>
    <t>RKRIB19</t>
  </si>
  <si>
    <t>RKPTB03</t>
  </si>
  <si>
    <t>Kriminálpszichológia 1.</t>
  </si>
  <si>
    <t>RKPTB04</t>
  </si>
  <si>
    <t>Kriminálpszichológia 2.</t>
  </si>
  <si>
    <t>Rendészeti kommunikáció tréning</t>
  </si>
  <si>
    <t/>
  </si>
  <si>
    <t>TÖRZSANYAG ÖSSZESEN</t>
  </si>
  <si>
    <t>ZV</t>
  </si>
  <si>
    <t>RTOSB03</t>
  </si>
  <si>
    <t>Szakdolgozat konzultáció</t>
  </si>
  <si>
    <t>RFTTB01</t>
  </si>
  <si>
    <t>Komplex vizsga (KV)</t>
  </si>
  <si>
    <t>Szigorlat (SZG)</t>
  </si>
  <si>
    <t>Zárvizsga tárgy(ZV)</t>
  </si>
  <si>
    <t>ÖSSZES TANÓRA</t>
  </si>
  <si>
    <t>Szakirány/specializáció tárgyai</t>
  </si>
  <si>
    <t>Szakirány/specializáció összesen</t>
  </si>
  <si>
    <t xml:space="preserve"> SZAKON ÖSSZESEN</t>
  </si>
  <si>
    <t>Összesen</t>
  </si>
  <si>
    <t>BŰNÜGYI IGAZGATÁSI  ALAPKÉPZÉSI SZAK</t>
  </si>
  <si>
    <t xml:space="preserve"> GAZDASÁGVÉDELMI NYOMOZÓ SZAKIRÁNY</t>
  </si>
  <si>
    <t>számonkérés</t>
  </si>
  <si>
    <t>félévi összes</t>
  </si>
  <si>
    <t>összes</t>
  </si>
  <si>
    <t>Gazdaságvédelmi pénzügyi jog 1.</t>
  </si>
  <si>
    <t>BŰNÜGYI HÍRSZERZŐ SZAKIRÁNY</t>
  </si>
  <si>
    <t>INFORMATIKAI NYOMOZÓ SZAKIRÁNY</t>
  </si>
  <si>
    <t>Infokommunikációs eszközök</t>
  </si>
  <si>
    <t>Infokommunikációs hálózatok és távközlési rendszerek</t>
  </si>
  <si>
    <t>TÁRGYFELELŐS SZERVEZETI EGYSÉG</t>
  </si>
  <si>
    <t>TÁRGYFELELŐS SZEMÉLY</t>
  </si>
  <si>
    <t>Rendészeti Kiképzési és Nevelési Intézet</t>
  </si>
  <si>
    <t xml:space="preserve">Testnevelési és Küzdősportok Tanszék </t>
  </si>
  <si>
    <t xml:space="preserve">Dr. Freyer Tamás </t>
  </si>
  <si>
    <t>Dr. Hegedűs Judit</t>
  </si>
  <si>
    <t>Rendészetelméleti és -történeti Tanszék</t>
  </si>
  <si>
    <t>Dr. Sallai János</t>
  </si>
  <si>
    <t>Közbiztonsági Tanszék</t>
  </si>
  <si>
    <t>Rendészeti Vezetéstudományi Tanszék</t>
  </si>
  <si>
    <t>Dr. Kovács Gábor</t>
  </si>
  <si>
    <t>Dr. Pallagi Anikó</t>
  </si>
  <si>
    <t>Büntető-eljárásjogi Tanszék</t>
  </si>
  <si>
    <t>dr. Németh Ágota</t>
  </si>
  <si>
    <t>Dr. Szendrei Ferenc</t>
  </si>
  <si>
    <t>dr. Simon Béla</t>
  </si>
  <si>
    <t>Dr. Nyeste Péter</t>
  </si>
  <si>
    <t>dr. Gál Erika</t>
  </si>
  <si>
    <t>dr. Zsigmond Csaba</t>
  </si>
  <si>
    <t>dr. Kovács Zoltán</t>
  </si>
  <si>
    <t>Vám- és Pénzügyőri Tanszék</t>
  </si>
  <si>
    <t>RBGVB15</t>
  </si>
  <si>
    <t>RBGVB77</t>
  </si>
  <si>
    <t>RBGVB79</t>
  </si>
  <si>
    <t>RBGVB80</t>
  </si>
  <si>
    <t>RKRJB16</t>
  </si>
  <si>
    <t>RRMTB04</t>
  </si>
  <si>
    <t>Idegennyelvi és Szaknyelvi Lektorátus</t>
  </si>
  <si>
    <t>Ürmösné Dr. Simon Gabriella</t>
  </si>
  <si>
    <t>RKRIB20</t>
  </si>
  <si>
    <t>RBGVB122</t>
  </si>
  <si>
    <t>RBGVB123</t>
  </si>
  <si>
    <t>Szabadon választható tantárgyak</t>
  </si>
  <si>
    <t>Igazgatásrendészeti és Nemzetközi Rendészeti Tanszék</t>
  </si>
  <si>
    <t>Dr. Buzás Gábor</t>
  </si>
  <si>
    <t>RINYB25</t>
  </si>
  <si>
    <t>RINYB26</t>
  </si>
  <si>
    <t>RINYB27</t>
  </si>
  <si>
    <t>RINYB29</t>
  </si>
  <si>
    <t>RINYB30</t>
  </si>
  <si>
    <t>RINYB39</t>
  </si>
  <si>
    <t>RINYB40</t>
  </si>
  <si>
    <t>RINYB41</t>
  </si>
  <si>
    <t>RINYB42</t>
  </si>
  <si>
    <t>RINYB43</t>
  </si>
  <si>
    <t>RINYB44</t>
  </si>
  <si>
    <t>RINYB31</t>
  </si>
  <si>
    <t>RINYB32</t>
  </si>
  <si>
    <t>RINYB33</t>
  </si>
  <si>
    <t>RINYB34</t>
  </si>
  <si>
    <t>RHRTB65</t>
  </si>
  <si>
    <t>RHRTB22</t>
  </si>
  <si>
    <t>RBATB20</t>
  </si>
  <si>
    <t>RBATB49</t>
  </si>
  <si>
    <t>RNETB03</t>
  </si>
  <si>
    <t>RJITB07</t>
  </si>
  <si>
    <t>RARTB16</t>
  </si>
  <si>
    <t>RKRJB25</t>
  </si>
  <si>
    <t>RKRJB26</t>
  </si>
  <si>
    <t>RJITB06</t>
  </si>
  <si>
    <t xml:space="preserve">RBGVB36 </t>
  </si>
  <si>
    <t xml:space="preserve">RBGVB134 </t>
  </si>
  <si>
    <t>RBGVB135</t>
  </si>
  <si>
    <t>RBGVB136</t>
  </si>
  <si>
    <t>RBGVB137</t>
  </si>
  <si>
    <t>RBGVB138</t>
  </si>
  <si>
    <t>RBGVB144</t>
  </si>
  <si>
    <t>RBGVB147</t>
  </si>
  <si>
    <t>RFTTB02</t>
  </si>
  <si>
    <t>RFTTB05</t>
  </si>
  <si>
    <t>RMORB04</t>
  </si>
  <si>
    <t>RMORB56</t>
  </si>
  <si>
    <t>RRETB09</t>
  </si>
  <si>
    <t>RRETB11</t>
  </si>
  <si>
    <t>RVPTB142</t>
  </si>
  <si>
    <t>RVPTB145</t>
  </si>
  <si>
    <t>RVPTB56</t>
  </si>
  <si>
    <t>RKBTB26</t>
  </si>
  <si>
    <t>Angol migrációs szaknyelv 1.</t>
  </si>
  <si>
    <t>Angol migrációs szaknyelv 2.</t>
  </si>
  <si>
    <t>Angol kommunikációs rendészeti szaknyelv 1.</t>
  </si>
  <si>
    <t>Rendészeti szaknyelvi nyelvvizsgára felkészítés 1.</t>
  </si>
  <si>
    <t>Rendészeti szaknyelvi nyelvvizsgára felkészítés 2.</t>
  </si>
  <si>
    <t>Angol B2 nyelvvizsga felkészítő 2.</t>
  </si>
  <si>
    <t>Angol középfokú szintre hozó 1.</t>
  </si>
  <si>
    <t>Angol középfokú szintre hozó 2.</t>
  </si>
  <si>
    <t>Angol középfokú szintre hozó 3.</t>
  </si>
  <si>
    <t>Angol középfokú szintre hozó 4.</t>
  </si>
  <si>
    <t>Német rendészeti szaknyelv 1.</t>
  </si>
  <si>
    <t>Német rendészeti szaknyelv 2.</t>
  </si>
  <si>
    <t>Plurális rendészeti angol szaknyelv 1.</t>
  </si>
  <si>
    <t>Plurális rendészeti angol szaknyelv 2.</t>
  </si>
  <si>
    <t>Úti okmányok vizsgálata</t>
  </si>
  <si>
    <t>A schengeni egyezménnyel kapcsolatos rendészeti és biztonsági tanulmányok</t>
  </si>
  <si>
    <t>A külföldiek integrációja hazánkban és az Európai Unióban</t>
  </si>
  <si>
    <t>Híres magyarok – az állampolgárság megállapítása és az államérdekű honosítás speciális szabályai</t>
  </si>
  <si>
    <t>Az Európai Elfogatóparancs és átadási eljárás</t>
  </si>
  <si>
    <t>Értékpapírjogi és tőkepiaci ismeretek</t>
  </si>
  <si>
    <t>Gyűlölet-bűncselekmények: bűnüldözés és bűnmegelőzés az Euróapi Unióban</t>
  </si>
  <si>
    <t>Humánerőforrás gazdálkodás</t>
  </si>
  <si>
    <t>Munkajog a gyakorlatban</t>
  </si>
  <si>
    <t>Vagyonjogi kérdések a rendészeti tevékenységben</t>
  </si>
  <si>
    <t>Bűnelemzés a modern bűnüldözésben</t>
  </si>
  <si>
    <t>A környezeti bűncselekmények elleni nemzetközi és hazai fellépés</t>
  </si>
  <si>
    <t>Bankok biztonsága, védelmi megoldásai</t>
  </si>
  <si>
    <t>Információvédelem kriptográfiával az ókortól napjainki</t>
  </si>
  <si>
    <t>Új típusú információszerzés a bűnüldözésben</t>
  </si>
  <si>
    <t xml:space="preserve">Bv. intézetek kriminalisztikája testközelben </t>
  </si>
  <si>
    <t>Környezet- és természet elleni bűncselekmények kriminálmetodikája</t>
  </si>
  <si>
    <t>Bűnügyi helyszínelés a gyakorlatban</t>
  </si>
  <si>
    <t>Atomerőművek biztonsága</t>
  </si>
  <si>
    <t>Személyvédelem</t>
  </si>
  <si>
    <t>Sportrendészet</t>
  </si>
  <si>
    <t>Az Oroszországi Föderáció rendészeti rendszerei</t>
  </si>
  <si>
    <t>Bevételi hatóságok nemzetközi együttműködése</t>
  </si>
  <si>
    <t>Az emberi erőforrás, mint érték a rendészetben</t>
  </si>
  <si>
    <t>Vámellenőrzés a gyakorlatban – Záhonytól Brüsszelig</t>
  </si>
  <si>
    <t xml:space="preserve">Közlekedési büntetőjog </t>
  </si>
  <si>
    <t>Dr. Borszéki Judit</t>
  </si>
  <si>
    <t>Kudar Mariann</t>
  </si>
  <si>
    <t>Acsai György</t>
  </si>
  <si>
    <t>Dr. Nagy György</t>
  </si>
  <si>
    <t>Barnucz Nóra</t>
  </si>
  <si>
    <t>Veres-Faddi Nikolett</t>
  </si>
  <si>
    <t>Kovács Éva</t>
  </si>
  <si>
    <t>Határrendészeti Tanszék</t>
  </si>
  <si>
    <t>Dr. Balla József</t>
  </si>
  <si>
    <t>Vájlok László</t>
  </si>
  <si>
    <t>Vajkai Edina Ildikó</t>
  </si>
  <si>
    <t>Klenner Zoltán</t>
  </si>
  <si>
    <t xml:space="preserve">dr. Mágó Barbara </t>
  </si>
  <si>
    <t>dr. Fachet Gergő</t>
  </si>
  <si>
    <t>dr. Schubauerné dr. Hargitai Veronika</t>
  </si>
  <si>
    <t>dr. Sipos Csilla</t>
  </si>
  <si>
    <t>Dr. Gyaraki Réka</t>
  </si>
  <si>
    <t>Dr. Károlyi László</t>
  </si>
  <si>
    <t>Büntetés-végrehajtási Tanszék</t>
  </si>
  <si>
    <t>MÖRT</t>
  </si>
  <si>
    <t xml:space="preserve">dr. Rottler Violetta </t>
  </si>
  <si>
    <t>dr. Deák József</t>
  </si>
  <si>
    <t>Dr. Major Róbert</t>
  </si>
  <si>
    <t>RBÜEB07</t>
  </si>
  <si>
    <t>A vallomás műszeres ellenőrzése</t>
  </si>
  <si>
    <t>Dr. Budaházi Árpád</t>
  </si>
  <si>
    <t>A büntetőeljárás aktuális kihívásai</t>
  </si>
  <si>
    <t>RBÜEB10</t>
  </si>
  <si>
    <t>Dr. Kovács Zoltán</t>
  </si>
  <si>
    <t xml:space="preserve">BŰNÜGYI IGAZGATÁSI  ALAPKÉPZÉSI SZAK </t>
  </si>
  <si>
    <t xml:space="preserve">Közös Közszolgálati Gyakorlat </t>
  </si>
  <si>
    <t>A bűnügyi hírszerzés gyakorlata 1. </t>
  </si>
  <si>
    <t>A bűnügyi hírszerzés gyakorlata 2. </t>
  </si>
  <si>
    <t>A bűnügyi hírszerzés gyakorlata 3. </t>
  </si>
  <si>
    <t>Dr. Nagy-Tóth Nikolett Ágnes</t>
  </si>
  <si>
    <t>Dr. Vári Vince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</si>
  <si>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</si>
  <si>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</si>
  <si>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</si>
  <si>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</si>
  <si>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</si>
  <si>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</si>
  <si>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</si>
  <si>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</si>
  <si>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</si>
  <si>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</si>
  <si>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</si>
  <si>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Kovács István</t>
  </si>
  <si>
    <t xml:space="preserve">Angol B2 nyelvvizsga felkészítő </t>
  </si>
  <si>
    <t>Krimináltechnikai Tanszék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</si>
  <si>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</si>
  <si>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</si>
  <si>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</si>
  <si>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</si>
  <si>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</si>
  <si>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</si>
  <si>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</si>
  <si>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dr. Bodor László</t>
  </si>
  <si>
    <t>RINYB52</t>
  </si>
  <si>
    <t>Orosz nyelv kezdőknek 1.</t>
  </si>
  <si>
    <t>RINYB56</t>
  </si>
  <si>
    <t>Orosz nyelv haladóknak 1.</t>
  </si>
  <si>
    <t>RBGVB149</t>
  </si>
  <si>
    <t xml:space="preserve">Mesterséges intelligencia alkalmazása </t>
  </si>
  <si>
    <t>RKBTB58</t>
  </si>
  <si>
    <t xml:space="preserve">A vallás különös szerepe a közszolgálatban </t>
  </si>
  <si>
    <t>Nagy Éva</t>
  </si>
  <si>
    <t>Dr. Tihanyi Miklós</t>
  </si>
  <si>
    <t>RBÜEB17</t>
  </si>
  <si>
    <t>ÁÁJTB06</t>
  </si>
  <si>
    <t>ÁÁJTB05</t>
  </si>
  <si>
    <t>HKHATA901</t>
  </si>
  <si>
    <t>RVPTB141</t>
  </si>
  <si>
    <t>Narkológia</t>
  </si>
  <si>
    <t>RVPTB140</t>
  </si>
  <si>
    <t>Tudatos adózás</t>
  </si>
  <si>
    <t>Dr. Magasvári Adrienn</t>
  </si>
  <si>
    <t xml:space="preserve">Szakmai gyakorlat </t>
  </si>
  <si>
    <t>Szakmai gyakorlat összesen</t>
  </si>
  <si>
    <t>Szakdolgozat</t>
  </si>
  <si>
    <t>Szakdolgozat összesen:</t>
  </si>
  <si>
    <t>teljes idejű képzésben, nappali munkarend szerint tanuló hallgatók részére</t>
  </si>
  <si>
    <t xml:space="preserve"> teljes idejű képzésben, nappali munkarend szerint tanuló hallgatók részére</t>
  </si>
  <si>
    <t>érvényes 2024/2025-ös tanévtől felmenő rendszerben</t>
  </si>
  <si>
    <t>RKROB01</t>
  </si>
  <si>
    <t>Kriminológia 1.</t>
  </si>
  <si>
    <t>RKROB02</t>
  </si>
  <si>
    <t>Kriminológia 2.</t>
  </si>
  <si>
    <t>RKRIB05</t>
  </si>
  <si>
    <t>Kriminálmetodika 1.</t>
  </si>
  <si>
    <t>RKRIB06</t>
  </si>
  <si>
    <t>Kriminálmetodika 2.</t>
  </si>
  <si>
    <t>RRVTB01</t>
  </si>
  <si>
    <t>Vezetés- és szervezéselmélet</t>
  </si>
  <si>
    <t>Rendészettörténet és rendészeti elméletek</t>
  </si>
  <si>
    <t>K(Z)</t>
  </si>
  <si>
    <t>ÉÉ(Z)</t>
  </si>
  <si>
    <t>K(SZG)</t>
  </si>
  <si>
    <t>ÉÉ(SZG)</t>
  </si>
  <si>
    <t>Féléves óraszám</t>
  </si>
  <si>
    <t>Integrált rendőri ismeretek</t>
  </si>
  <si>
    <t>Alkotmányjogi alapintézmények és alapjogok</t>
  </si>
  <si>
    <t>A rendészet nemzetközi és uniós jogi alapjai</t>
  </si>
  <si>
    <t>SZAKMAI GYAKORLAT ÖSSZESEN</t>
  </si>
  <si>
    <t>MINDÖSSZESEN</t>
  </si>
  <si>
    <t>BŰNÜGYI és GV SZOLGÁLATI ISMERETEK ZV</t>
  </si>
  <si>
    <t>BŰNÜGYI és INFO SZOLGÁLATI ISMERETEK ZV</t>
  </si>
  <si>
    <t>Évközi értékelés  (ÉÉ) + (ÉÉ(Z))</t>
  </si>
  <si>
    <t>Gyakorlati jegy(GYJ) + (GYJ(Z))</t>
  </si>
  <si>
    <t>Kollokvium (K) + (K(Z))</t>
  </si>
  <si>
    <t>RINTB07</t>
  </si>
  <si>
    <t>GYJ(SZG)</t>
  </si>
  <si>
    <t>SZG</t>
  </si>
  <si>
    <t>Évközi értékelés  (ÉÉ) + (ÉÉ(Z)) + (ÉÉ(SZG))</t>
  </si>
  <si>
    <t>Büntetőjogi repetitórium</t>
  </si>
  <si>
    <t>Büntetőeljárás jog 3.</t>
  </si>
  <si>
    <t>RBÜEB13</t>
  </si>
  <si>
    <t>Csúcstechnológiai bűnözés</t>
  </si>
  <si>
    <t>Gazdaságvédemi közgazdaságtan</t>
  </si>
  <si>
    <t>KREDITET NEM KÉPEZŐ TANTÁRGYAK ÖSSZESEN</t>
  </si>
  <si>
    <t>Szakmai gyakorlat</t>
  </si>
  <si>
    <t xml:space="preserve">Gazdaságvédelmi ismeretek </t>
  </si>
  <si>
    <t xml:space="preserve">A bűnügyi hírszerzés elemzői támogatása </t>
  </si>
  <si>
    <t xml:space="preserve">Nemzetbiztonsági ismeretek </t>
  </si>
  <si>
    <t>KR</t>
  </si>
  <si>
    <t>LUDOVIKA FESZTIVÁL SZABADEGYETEM</t>
  </si>
  <si>
    <t>A</t>
  </si>
  <si>
    <t>Intézkedéstaktika 1. és lőkiképzés</t>
  </si>
  <si>
    <t>RARTB02</t>
  </si>
  <si>
    <t>Rendészeti civiljog</t>
  </si>
  <si>
    <t>B(Z)</t>
  </si>
  <si>
    <t>RINYB64</t>
  </si>
  <si>
    <t>RINYB65</t>
  </si>
  <si>
    <t>RINYB66</t>
  </si>
  <si>
    <t>RINYB67</t>
  </si>
  <si>
    <t>Papp Dávid</t>
  </si>
  <si>
    <t>Büntetőjogi Tanszék</t>
  </si>
  <si>
    <t>Dr. Polt Péter</t>
  </si>
  <si>
    <t>Dr. Fantoly Zsanett</t>
  </si>
  <si>
    <t>Kriminológiai Tanszék</t>
  </si>
  <si>
    <t>Dr. Barabás Andrea Tünde</t>
  </si>
  <si>
    <t>Rucska András</t>
  </si>
  <si>
    <t>dr. Tirts Tibor</t>
  </si>
  <si>
    <t>dr. Anti Csaba</t>
  </si>
  <si>
    <t>Girhiny Kornél</t>
  </si>
  <si>
    <t>Rendészeti Vezetéstudományi Tszék</t>
  </si>
  <si>
    <t xml:space="preserve">Dr. Molnár Katalin </t>
  </si>
  <si>
    <t>dr. Schubauerné dr. Hargitai Vera</t>
  </si>
  <si>
    <t>RMORB79</t>
  </si>
  <si>
    <t>Egyetemi Polgárőrség</t>
  </si>
  <si>
    <t>dr. Kovács Sándor</t>
  </si>
  <si>
    <t xml:space="preserve">Dr. Magasvári Adrienn </t>
  </si>
  <si>
    <t>dr. Frigyer László</t>
  </si>
  <si>
    <t>RRVTB08</t>
  </si>
  <si>
    <t>Rendészeti önkéntes gyakorlat</t>
  </si>
  <si>
    <t>RRMTB05</t>
  </si>
  <si>
    <t>Rendészeti etika, integritás tréning</t>
  </si>
  <si>
    <t xml:space="preserve">RKNIB45 </t>
  </si>
  <si>
    <t xml:space="preserve">Informatika </t>
  </si>
  <si>
    <t>Sánta Györgyné Huba Judit</t>
  </si>
  <si>
    <t>Informatika és Robotzsaru 1.</t>
  </si>
  <si>
    <t>Informatika és Robotzsaru 2.</t>
  </si>
  <si>
    <t xml:space="preserve">RKNIB46 </t>
  </si>
  <si>
    <t>RKNIB47</t>
  </si>
  <si>
    <t>RMTTB19</t>
  </si>
  <si>
    <t xml:space="preserve">Társadalom- és emberismeret </t>
  </si>
  <si>
    <t>Rendészeti szaknyelv  1.</t>
  </si>
  <si>
    <t>Rendészeti szaknyelv  2.</t>
  </si>
  <si>
    <t>Rendészeti szaknyelv  3.</t>
  </si>
  <si>
    <t>Rendészeti szaknyelv  4.</t>
  </si>
  <si>
    <t>Mátés Gábor</t>
  </si>
  <si>
    <t>Kiss Kálmán</t>
  </si>
  <si>
    <t>RBÜAB20</t>
  </si>
  <si>
    <t>dr. Szilvásy György Péter</t>
  </si>
  <si>
    <t>RBGVB160</t>
  </si>
  <si>
    <t>Bűnügyi elemzés</t>
  </si>
  <si>
    <t>RBGVB162</t>
  </si>
  <si>
    <t>Dr. Zsigmond Csaba</t>
  </si>
  <si>
    <t>RBGVB166</t>
  </si>
  <si>
    <t>RBGVB158</t>
  </si>
  <si>
    <t>Informatika és Robotzsaru 4.</t>
  </si>
  <si>
    <t>dr. Girhiny Kornél</t>
  </si>
  <si>
    <t>RBGVB159</t>
  </si>
  <si>
    <t>RBGVB164</t>
  </si>
  <si>
    <t xml:space="preserve">Gazdaságvédelmi pénzügyi jog 2. </t>
  </si>
  <si>
    <t xml:space="preserve">Gazdaságvédelmi szakismeretek 1. </t>
  </si>
  <si>
    <t>Gazdaságvédelmi szakismeretek 2.</t>
  </si>
  <si>
    <t>RRVTB06</t>
  </si>
  <si>
    <t>RBGVB69</t>
  </si>
  <si>
    <t>Szakmai gyakorlat 4.</t>
  </si>
  <si>
    <t>RBGVB151</t>
  </si>
  <si>
    <t>RBGVB161</t>
  </si>
  <si>
    <t>RBGVB154</t>
  </si>
  <si>
    <t>Humán információszerzés</t>
  </si>
  <si>
    <t>Informatika és Robotzsaru 5.</t>
  </si>
  <si>
    <t>Technikai eszközök a bűnügyi hírszerzésben</t>
  </si>
  <si>
    <t>RBGVB172</t>
  </si>
  <si>
    <t>Az információs társadalom és biztonsága</t>
  </si>
  <si>
    <t>RBGVB173</t>
  </si>
  <si>
    <t>A kiberbűncselekmények speciális sajátosságai</t>
  </si>
  <si>
    <t>RBGVB174</t>
  </si>
  <si>
    <t>Elektronikus adatok beszerzése és feldolgozása</t>
  </si>
  <si>
    <t>RBGVB177</t>
  </si>
  <si>
    <t>Vagyoni, pénzügyi és szervezett bűnözés a kibertérben</t>
  </si>
  <si>
    <t>RBGVB176</t>
  </si>
  <si>
    <t>LFSZE01</t>
  </si>
  <si>
    <t>Angol kommunikációs rendészeti szaknyelv 2.</t>
  </si>
  <si>
    <t>RINYB28</t>
  </si>
  <si>
    <t>A migráció biztonsági kihívásai</t>
  </si>
  <si>
    <t>RBATB70</t>
  </si>
  <si>
    <t>RBVTB108</t>
  </si>
  <si>
    <t>Dr. Bogotyán Róbert</t>
  </si>
  <si>
    <t>Bélai Gábor</t>
  </si>
  <si>
    <t>Aerobik</t>
  </si>
  <si>
    <t>RTKTB87</t>
  </si>
  <si>
    <t>Dr. Benczéné Bagó Andrea</t>
  </si>
  <si>
    <t>Testnevelési és Küzdősportok Tanszék</t>
  </si>
  <si>
    <t>RTKTB88</t>
  </si>
  <si>
    <t>Labdarúgás</t>
  </si>
  <si>
    <t>Dr. Freyer Tamás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</si>
  <si>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</si>
  <si>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</si>
  <si>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</si>
  <si>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</si>
  <si>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</si>
  <si>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</si>
  <si>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RINTB22</t>
  </si>
  <si>
    <t>RRETB17</t>
  </si>
  <si>
    <t>Dr. Szappanos Edit</t>
  </si>
  <si>
    <t>Dr. Erdős Ákos</t>
  </si>
  <si>
    <t>Migráció és társadalom</t>
  </si>
  <si>
    <t>RBATB72</t>
  </si>
  <si>
    <t>Dr. Hautzinger Zoltán</t>
  </si>
  <si>
    <t>RKNIB49</t>
  </si>
  <si>
    <t>Szent László Program - Erdély felfedezése</t>
  </si>
  <si>
    <t>ÁTKTM49</t>
  </si>
  <si>
    <t>A vívás gyakorlati alapjai</t>
  </si>
  <si>
    <t>ÁEKMTB55</t>
  </si>
  <si>
    <t>Európai Köz- és Magánjogi Tanszék</t>
  </si>
  <si>
    <t>Dr. Orbán Endre</t>
  </si>
  <si>
    <t xml:space="preserve">Dr. Bartóki-Gönczy Balázs </t>
  </si>
  <si>
    <t xml:space="preserve">Társadalmi Kommunikáció Tanszék 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</si>
  <si>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</si>
  <si>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</si>
  <si>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</si>
  <si>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</si>
  <si>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</si>
  <si>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Intézkedéstaktika 3.</t>
  </si>
  <si>
    <t>Büntetőjogi repetitorium</t>
  </si>
  <si>
    <t>Gazdaságvédelmi pénzügyi jog 2.</t>
  </si>
  <si>
    <t>Gazdaságvédelmi szakismeretek 1.</t>
  </si>
  <si>
    <t>RINYB78</t>
  </si>
  <si>
    <t>Orosz nyelv haladóknak 2.</t>
  </si>
  <si>
    <t>RINYB81</t>
  </si>
  <si>
    <t>dr. Skorka Tamás</t>
  </si>
  <si>
    <t>RKNIB50</t>
  </si>
  <si>
    <t>RKNIB51</t>
  </si>
  <si>
    <t>RKNIB52</t>
  </si>
  <si>
    <t>RKNIB56</t>
  </si>
  <si>
    <t>Rendészeti Magatartástudományi és Kriminálpszichológiai Tanszék</t>
  </si>
  <si>
    <t>Idegenrendészeti Tanszék</t>
  </si>
  <si>
    <t>Krimináltaktikai és -metodikai Tanszék</t>
  </si>
  <si>
    <t>Bűnügyi és Gazdaságvédelmi Tanszék</t>
  </si>
  <si>
    <t>Kiberbűnözés Elleni Tanszék</t>
  </si>
  <si>
    <t>Bűnügyi és Gazdaságvédelmi  Tanszék</t>
  </si>
  <si>
    <t>IdegenrendészetiTanszék</t>
  </si>
  <si>
    <t>RENDÉSZETI SZAKNYELV SZIGORLAT</t>
  </si>
  <si>
    <t>RINYB82</t>
  </si>
  <si>
    <t>Orosz nyelv haladóknak 3.</t>
  </si>
  <si>
    <t xml:space="preserve">dr. Bói László </t>
  </si>
  <si>
    <t>Erdélyi Ákos</t>
  </si>
  <si>
    <t>dr. Bói László</t>
  </si>
  <si>
    <t>dr. Halász Henrietta</t>
  </si>
  <si>
    <t>dr. Szappanos Edit</t>
  </si>
  <si>
    <t>RMTTB26</t>
  </si>
  <si>
    <t>Krízis és válságkezelés a rendészetben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</si>
</sst>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3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1"/>
      <name val="Verdana"/>
      <family val="2"/>
      <charset val="238"/>
    </font>
    <font>
      <strike/>
      <sz val="10"/>
      <name val="Verdana"/>
      <family val="2"/>
      <charset val="238"/>
    </font>
    <font>
      <sz val="10"/>
      <color rgb="FF00B050"/>
      <name val="Verdana"/>
      <family val="2"/>
      <charset val="238"/>
    </font>
    <font>
      <sz val="11"/>
      <name val="Arial Narrow"/>
      <family val="2"/>
      <charset val="238"/>
    </font>
    <font>
      <sz val="14"/>
      <name val="Verdana"/>
      <family val="2"/>
      <charset val="238"/>
    </font>
    <font>
      <sz val="14"/>
      <name val="Arial CE"/>
      <charset val="238"/>
    </font>
    <font>
      <sz val="12"/>
      <name val="Arial Narrow"/>
      <family val="2"/>
      <charset val="238"/>
    </font>
    <font>
      <b/>
      <sz val="16"/>
      <name val="Verdana"/>
      <family val="2"/>
      <charset val="238"/>
    </font>
    <font>
      <sz val="10"/>
      <name val="Arial Narrow"/>
      <family val="2"/>
    </font>
    <font>
      <b/>
      <i/>
      <sz val="12"/>
      <name val="Verdana"/>
      <family val="2"/>
      <charset val="238"/>
    </font>
    <font>
      <b/>
      <sz val="13"/>
      <color rgb="FFFF0000"/>
      <name val="Verdana"/>
      <family val="2"/>
      <charset val="238"/>
    </font>
    <font>
      <sz val="10"/>
      <name val="Verdana"/>
      <family val="2"/>
    </font>
    <font>
      <b/>
      <sz val="10"/>
      <color rgb="FF00B050"/>
      <name val="Verdana"/>
      <family val="2"/>
    </font>
    <font>
      <sz val="10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</fills>
  <borders count="3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17" fillId="0" borderId="0"/>
    <xf numFmtId="0" fontId="17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0" fontId="17" fillId="0" borderId="0"/>
    <xf numFmtId="0" fontId="1" fillId="0" borderId="0"/>
    <xf numFmtId="0" fontId="2" fillId="0" borderId="0"/>
    <xf numFmtId="9" fontId="53" fillId="0" borderId="0" applyFont="0" applyFill="0" applyBorder="0" applyAlignment="0" applyProtection="0"/>
  </cellStyleXfs>
  <cellXfs count="1149">
    <xf numFmtId="0" fontId="0" fillId="0" borderId="0" xfId="0"/>
    <xf numFmtId="0" fontId="13" fillId="0" borderId="0" xfId="0" applyFont="1"/>
    <xf numFmtId="0" fontId="13" fillId="0" borderId="0" xfId="41" applyFont="1"/>
    <xf numFmtId="0" fontId="23" fillId="25" borderId="0" xfId="41" applyFont="1" applyFill="1" applyAlignment="1">
      <alignment horizontal="center"/>
    </xf>
    <xf numFmtId="0" fontId="29" fillId="0" borderId="0" xfId="41" applyFont="1"/>
    <xf numFmtId="0" fontId="13" fillId="24" borderId="10" xfId="41" applyFont="1" applyFill="1" applyBorder="1" applyAlignment="1">
      <alignment horizontal="center"/>
    </xf>
    <xf numFmtId="0" fontId="13" fillId="24" borderId="104" xfId="49" applyFont="1" applyFill="1" applyBorder="1" applyAlignment="1">
      <alignment horizontal="left" vertical="center" wrapText="1"/>
    </xf>
    <xf numFmtId="0" fontId="13" fillId="24" borderId="16" xfId="49" applyFont="1" applyFill="1" applyBorder="1" applyAlignment="1">
      <alignment horizontal="left" vertical="center" wrapText="1"/>
    </xf>
    <xf numFmtId="0" fontId="13" fillId="24" borderId="104" xfId="42" applyFont="1" applyFill="1" applyBorder="1"/>
    <xf numFmtId="0" fontId="13" fillId="24" borderId="108" xfId="42" applyFont="1" applyFill="1" applyBorder="1"/>
    <xf numFmtId="0" fontId="29" fillId="0" borderId="0" xfId="41" applyFont="1" applyAlignment="1">
      <alignment horizontal="center"/>
    </xf>
    <xf numFmtId="0" fontId="29" fillId="0" borderId="0" xfId="41" applyFont="1" applyProtection="1">
      <protection locked="0"/>
    </xf>
    <xf numFmtId="1" fontId="29" fillId="0" borderId="0" xfId="41" applyNumberFormat="1" applyFont="1" applyAlignment="1" applyProtection="1">
      <alignment horizontal="center"/>
      <protection locked="0"/>
    </xf>
    <xf numFmtId="0" fontId="30" fillId="0" borderId="0" xfId="41" applyFont="1" applyAlignment="1" applyProtection="1">
      <alignment horizontal="center"/>
      <protection locked="0"/>
    </xf>
    <xf numFmtId="0" fontId="29" fillId="0" borderId="0" xfId="41" applyFont="1" applyAlignment="1" applyProtection="1">
      <alignment horizontal="center"/>
      <protection locked="0"/>
    </xf>
    <xf numFmtId="1" fontId="29" fillId="0" borderId="0" xfId="41" applyNumberFormat="1" applyFont="1" applyAlignment="1">
      <alignment horizontal="center"/>
    </xf>
    <xf numFmtId="1" fontId="29" fillId="0" borderId="0" xfId="41" applyNumberFormat="1" applyFont="1" applyAlignment="1">
      <alignment horizontal="center" vertical="center" shrinkToFit="1"/>
    </xf>
    <xf numFmtId="0" fontId="29" fillId="0" borderId="0" xfId="41" applyFont="1" applyAlignment="1" applyProtection="1">
      <alignment horizontal="left"/>
      <protection locked="0"/>
    </xf>
    <xf numFmtId="0" fontId="28" fillId="0" borderId="0" xfId="41" applyFont="1" applyAlignment="1">
      <alignment horizontal="left"/>
    </xf>
    <xf numFmtId="0" fontId="28" fillId="0" borderId="0" xfId="41" applyFont="1"/>
    <xf numFmtId="0" fontId="27" fillId="0" borderId="0" xfId="41" applyFont="1" applyAlignment="1">
      <alignment horizontal="center"/>
    </xf>
    <xf numFmtId="1" fontId="27" fillId="0" borderId="0" xfId="41" applyNumberFormat="1" applyFont="1" applyAlignment="1">
      <alignment horizontal="center"/>
    </xf>
    <xf numFmtId="0" fontId="32" fillId="0" borderId="0" xfId="41" applyFont="1" applyAlignment="1">
      <alignment horizontal="center"/>
    </xf>
    <xf numFmtId="0" fontId="27" fillId="0" borderId="0" xfId="41" applyFont="1"/>
    <xf numFmtId="0" fontId="29" fillId="0" borderId="0" xfId="42" applyFont="1" applyProtection="1">
      <protection locked="0"/>
    </xf>
    <xf numFmtId="0" fontId="29" fillId="0" borderId="0" xfId="42" applyFont="1" applyAlignment="1" applyProtection="1">
      <alignment horizontal="left"/>
      <protection locked="0"/>
    </xf>
    <xf numFmtId="0" fontId="29" fillId="0" borderId="0" xfId="42" applyFont="1" applyAlignment="1" applyProtection="1">
      <alignment horizontal="left" wrapText="1"/>
      <protection locked="0"/>
    </xf>
    <xf numFmtId="1" fontId="29" fillId="0" borderId="0" xfId="41" applyNumberFormat="1" applyFont="1" applyAlignment="1" applyProtection="1">
      <alignment horizontal="center" vertical="center"/>
      <protection locked="0"/>
    </xf>
    <xf numFmtId="0" fontId="30" fillId="0" borderId="0" xfId="41" applyFont="1" applyAlignment="1" applyProtection="1">
      <alignment horizontal="center" vertical="center"/>
      <protection locked="0"/>
    </xf>
    <xf numFmtId="1" fontId="29" fillId="0" borderId="0" xfId="41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3" fillId="0" borderId="0" xfId="41" applyFont="1"/>
    <xf numFmtId="0" fontId="23" fillId="0" borderId="0" xfId="41" applyFont="1" applyAlignment="1">
      <alignment horizontal="center"/>
    </xf>
    <xf numFmtId="0" fontId="30" fillId="0" borderId="0" xfId="41" applyFont="1"/>
    <xf numFmtId="0" fontId="13" fillId="0" borderId="0" xfId="0" applyFont="1" applyAlignment="1">
      <alignment horizontal="center" vertical="center" wrapText="1"/>
    </xf>
    <xf numFmtId="0" fontId="30" fillId="0" borderId="0" xfId="41" applyFont="1" applyAlignment="1">
      <alignment horizont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41" applyFont="1" applyAlignment="1">
      <alignment horizontal="left" vertical="center" wrapText="1"/>
    </xf>
    <xf numFmtId="1" fontId="30" fillId="0" borderId="0" xfId="41" applyNumberFormat="1" applyFont="1" applyAlignment="1">
      <alignment horizontal="center"/>
    </xf>
    <xf numFmtId="0" fontId="31" fillId="0" borderId="0" xfId="41" applyFont="1" applyAlignment="1">
      <alignment horizontal="left" vertical="center" wrapText="1"/>
    </xf>
    <xf numFmtId="0" fontId="31" fillId="0" borderId="0" xfId="41" applyFont="1" applyAlignment="1">
      <alignment horizontal="center"/>
    </xf>
    <xf numFmtId="0" fontId="25" fillId="0" borderId="0" xfId="41" applyFont="1" applyAlignment="1">
      <alignment horizontal="center" vertical="center"/>
    </xf>
    <xf numFmtId="1" fontId="31" fillId="0" borderId="0" xfId="41" applyNumberFormat="1" applyFont="1" applyAlignment="1">
      <alignment horizontal="center"/>
    </xf>
    <xf numFmtId="0" fontId="31" fillId="0" borderId="0" xfId="41" applyFont="1"/>
    <xf numFmtId="0" fontId="24" fillId="0" borderId="0" xfId="41" applyFont="1" applyAlignment="1">
      <alignment horizontal="center"/>
    </xf>
    <xf numFmtId="0" fontId="30" fillId="0" borderId="0" xfId="42" applyFont="1" applyAlignment="1">
      <alignment horizontal="center"/>
    </xf>
    <xf numFmtId="0" fontId="29" fillId="0" borderId="0" xfId="0" applyFont="1" applyAlignment="1">
      <alignment vertical="center" wrapText="1"/>
    </xf>
    <xf numFmtId="1" fontId="26" fillId="0" borderId="0" xfId="41" applyNumberFormat="1" applyFont="1" applyAlignment="1">
      <alignment horizontal="left" vertical="center" shrinkToFit="1"/>
    </xf>
    <xf numFmtId="0" fontId="30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1" fontId="29" fillId="0" borderId="0" xfId="41" applyNumberFormat="1" applyFont="1"/>
    <xf numFmtId="0" fontId="29" fillId="0" borderId="0" xfId="41" applyFont="1" applyAlignment="1">
      <alignment horizontal="left"/>
    </xf>
    <xf numFmtId="0" fontId="23" fillId="0" borderId="0" xfId="41" applyFont="1" applyAlignment="1">
      <alignment horizontal="left" vertical="center"/>
    </xf>
    <xf numFmtId="0" fontId="13" fillId="0" borderId="12" xfId="42" applyFont="1" applyBorder="1" applyProtection="1">
      <protection locked="0"/>
    </xf>
    <xf numFmtId="1" fontId="13" fillId="25" borderId="100" xfId="41" applyNumberFormat="1" applyFont="1" applyFill="1" applyBorder="1" applyAlignment="1">
      <alignment horizontal="center"/>
    </xf>
    <xf numFmtId="0" fontId="13" fillId="25" borderId="100" xfId="41" applyFont="1" applyFill="1" applyBorder="1" applyAlignment="1">
      <alignment horizontal="center"/>
    </xf>
    <xf numFmtId="1" fontId="13" fillId="0" borderId="101" xfId="41" applyNumberFormat="1" applyFont="1" applyBorder="1" applyAlignment="1" applyProtection="1">
      <alignment horizontal="center"/>
      <protection locked="0"/>
    </xf>
    <xf numFmtId="1" fontId="13" fillId="25" borderId="106" xfId="41" applyNumberFormat="1" applyFont="1" applyFill="1" applyBorder="1" applyAlignment="1">
      <alignment horizontal="center"/>
    </xf>
    <xf numFmtId="0" fontId="13" fillId="0" borderId="103" xfId="40" applyFont="1" applyBorder="1" applyAlignment="1" applyProtection="1">
      <alignment horizontal="center"/>
      <protection locked="0"/>
    </xf>
    <xf numFmtId="0" fontId="13" fillId="0" borderId="0" xfId="47" applyFont="1"/>
    <xf numFmtId="0" fontId="13" fillId="0" borderId="28" xfId="42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/>
    </xf>
    <xf numFmtId="0" fontId="29" fillId="0" borderId="0" xfId="41" applyFont="1" applyAlignment="1" applyProtection="1">
      <alignment horizontal="left" vertical="center"/>
      <protection locked="0"/>
    </xf>
    <xf numFmtId="0" fontId="27" fillId="0" borderId="0" xfId="41" applyFont="1" applyAlignment="1">
      <alignment horizontal="left"/>
    </xf>
    <xf numFmtId="0" fontId="29" fillId="0" borderId="0" xfId="42" applyFont="1" applyAlignment="1" applyProtection="1">
      <alignment horizontal="left" vertical="center"/>
      <protection locked="0"/>
    </xf>
    <xf numFmtId="0" fontId="33" fillId="0" borderId="0" xfId="41" applyFont="1" applyAlignment="1">
      <alignment horizontal="left" vertical="center"/>
    </xf>
    <xf numFmtId="0" fontId="23" fillId="0" borderId="0" xfId="4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25" borderId="96" xfId="41" applyFont="1" applyFill="1" applyBorder="1" applyAlignment="1">
      <alignment horizontal="left"/>
    </xf>
    <xf numFmtId="0" fontId="29" fillId="25" borderId="97" xfId="41" applyFont="1" applyFill="1" applyBorder="1"/>
    <xf numFmtId="0" fontId="29" fillId="0" borderId="0" xfId="42" applyFont="1"/>
    <xf numFmtId="0" fontId="29" fillId="24" borderId="22" xfId="42" applyFont="1" applyFill="1" applyBorder="1" applyAlignment="1">
      <alignment horizontal="left"/>
    </xf>
    <xf numFmtId="0" fontId="29" fillId="24" borderId="23" xfId="42" applyFont="1" applyFill="1" applyBorder="1"/>
    <xf numFmtId="0" fontId="23" fillId="33" borderId="37" xfId="42" applyFont="1" applyFill="1" applyBorder="1" applyAlignment="1">
      <alignment horizontal="center"/>
    </xf>
    <xf numFmtId="1" fontId="23" fillId="33" borderId="35" xfId="42" applyNumberFormat="1" applyFont="1" applyFill="1" applyBorder="1" applyAlignment="1">
      <alignment horizontal="center"/>
    </xf>
    <xf numFmtId="0" fontId="35" fillId="0" borderId="0" xfId="0" applyFont="1"/>
    <xf numFmtId="0" fontId="37" fillId="25" borderId="53" xfId="41" applyFont="1" applyFill="1" applyBorder="1" applyAlignment="1">
      <alignment horizontal="center" vertical="center"/>
    </xf>
    <xf numFmtId="0" fontId="37" fillId="25" borderId="54" xfId="41" applyFont="1" applyFill="1" applyBorder="1" applyAlignment="1">
      <alignment horizontal="center" vertical="center"/>
    </xf>
    <xf numFmtId="0" fontId="39" fillId="25" borderId="60" xfId="41" applyFont="1" applyFill="1" applyBorder="1" applyAlignment="1">
      <alignment horizontal="left"/>
    </xf>
    <xf numFmtId="0" fontId="40" fillId="25" borderId="61" xfId="41" applyFont="1" applyFill="1" applyBorder="1"/>
    <xf numFmtId="0" fontId="41" fillId="24" borderId="62" xfId="42" applyFont="1" applyFill="1" applyBorder="1" applyAlignment="1">
      <alignment horizontal="center"/>
    </xf>
    <xf numFmtId="0" fontId="39" fillId="25" borderId="51" xfId="41" applyFont="1" applyFill="1" applyBorder="1" applyAlignment="1">
      <alignment horizontal="center"/>
    </xf>
    <xf numFmtId="0" fontId="42" fillId="25" borderId="61" xfId="41" applyFont="1" applyFill="1" applyBorder="1"/>
    <xf numFmtId="0" fontId="42" fillId="25" borderId="64" xfId="41" applyFont="1" applyFill="1" applyBorder="1"/>
    <xf numFmtId="0" fontId="35" fillId="0" borderId="13" xfId="41" applyFont="1" applyBorder="1" applyAlignment="1" applyProtection="1">
      <alignment horizontal="left" vertical="center"/>
      <protection locked="0"/>
    </xf>
    <xf numFmtId="0" fontId="35" fillId="24" borderId="19" xfId="41" applyFont="1" applyFill="1" applyBorder="1" applyAlignment="1">
      <alignment horizontal="center"/>
    </xf>
    <xf numFmtId="0" fontId="35" fillId="0" borderId="12" xfId="41" applyFont="1" applyBorder="1" applyProtection="1">
      <protection locked="0"/>
    </xf>
    <xf numFmtId="1" fontId="35" fillId="25" borderId="138" xfId="41" applyNumberFormat="1" applyFont="1" applyFill="1" applyBorder="1" applyAlignment="1">
      <alignment horizontal="center"/>
    </xf>
    <xf numFmtId="1" fontId="35" fillId="25" borderId="54" xfId="41" applyNumberFormat="1" applyFont="1" applyFill="1" applyBorder="1" applyAlignment="1">
      <alignment horizontal="center"/>
    </xf>
    <xf numFmtId="0" fontId="35" fillId="0" borderId="65" xfId="40" applyFont="1" applyBorder="1" applyAlignment="1" applyProtection="1">
      <alignment horizontal="center"/>
      <protection locked="0"/>
    </xf>
    <xf numFmtId="0" fontId="35" fillId="0" borderId="67" xfId="40" applyFont="1" applyBorder="1" applyAlignment="1" applyProtection="1">
      <alignment horizontal="center"/>
      <protection locked="0"/>
    </xf>
    <xf numFmtId="0" fontId="35" fillId="0" borderId="86" xfId="40" applyFont="1" applyBorder="1" applyAlignment="1" applyProtection="1">
      <alignment horizontal="center"/>
      <protection locked="0"/>
    </xf>
    <xf numFmtId="1" fontId="35" fillId="25" borderId="103" xfId="41" applyNumberFormat="1" applyFont="1" applyFill="1" applyBorder="1" applyAlignment="1">
      <alignment horizontal="center"/>
    </xf>
    <xf numFmtId="0" fontId="35" fillId="0" borderId="66" xfId="40" applyFont="1" applyBorder="1" applyAlignment="1" applyProtection="1">
      <alignment horizontal="center"/>
      <protection locked="0"/>
    </xf>
    <xf numFmtId="0" fontId="35" fillId="0" borderId="19" xfId="41" applyFont="1" applyBorder="1"/>
    <xf numFmtId="0" fontId="35" fillId="0" borderId="10" xfId="41" applyFont="1" applyBorder="1"/>
    <xf numFmtId="1" fontId="35" fillId="27" borderId="54" xfId="41" applyNumberFormat="1" applyFont="1" applyFill="1" applyBorder="1" applyAlignment="1">
      <alignment horizontal="center"/>
    </xf>
    <xf numFmtId="0" fontId="35" fillId="26" borderId="54" xfId="41" applyFont="1" applyFill="1" applyBorder="1" applyAlignment="1" applyProtection="1">
      <alignment horizontal="center"/>
      <protection locked="0"/>
    </xf>
    <xf numFmtId="0" fontId="35" fillId="26" borderId="68" xfId="41" applyFont="1" applyFill="1" applyBorder="1" applyAlignment="1" applyProtection="1">
      <alignment horizontal="center"/>
      <protection locked="0"/>
    </xf>
    <xf numFmtId="1" fontId="35" fillId="27" borderId="138" xfId="41" applyNumberFormat="1" applyFont="1" applyFill="1" applyBorder="1" applyAlignment="1">
      <alignment horizontal="center"/>
    </xf>
    <xf numFmtId="0" fontId="35" fillId="26" borderId="44" xfId="41" applyFont="1" applyFill="1" applyBorder="1" applyAlignment="1" applyProtection="1">
      <alignment horizontal="center"/>
      <protection locked="0"/>
    </xf>
    <xf numFmtId="0" fontId="35" fillId="26" borderId="86" xfId="41" applyFont="1" applyFill="1" applyBorder="1" applyAlignment="1" applyProtection="1">
      <alignment horizontal="center"/>
      <protection locked="0"/>
    </xf>
    <xf numFmtId="1" fontId="35" fillId="27" borderId="103" xfId="41" applyNumberFormat="1" applyFont="1" applyFill="1" applyBorder="1" applyAlignment="1">
      <alignment horizontal="center"/>
    </xf>
    <xf numFmtId="0" fontId="35" fillId="0" borderId="168" xfId="41" applyFont="1" applyBorder="1"/>
    <xf numFmtId="0" fontId="35" fillId="24" borderId="10" xfId="41" applyFont="1" applyFill="1" applyBorder="1" applyAlignment="1">
      <alignment horizontal="center"/>
    </xf>
    <xf numFmtId="0" fontId="35" fillId="26" borderId="54" xfId="40" applyFont="1" applyFill="1" applyBorder="1" applyAlignment="1" applyProtection="1">
      <alignment horizontal="center"/>
      <protection locked="0"/>
    </xf>
    <xf numFmtId="1" fontId="35" fillId="27" borderId="141" xfId="41" applyNumberFormat="1" applyFont="1" applyFill="1" applyBorder="1" applyAlignment="1">
      <alignment horizontal="center"/>
    </xf>
    <xf numFmtId="1" fontId="35" fillId="27" borderId="11" xfId="41" applyNumberFormat="1" applyFont="1" applyFill="1" applyBorder="1" applyAlignment="1">
      <alignment horizontal="center"/>
    </xf>
    <xf numFmtId="1" fontId="35" fillId="27" borderId="139" xfId="41" applyNumberFormat="1" applyFont="1" applyFill="1" applyBorder="1" applyAlignment="1">
      <alignment horizontal="center"/>
    </xf>
    <xf numFmtId="1" fontId="35" fillId="29" borderId="54" xfId="41" applyNumberFormat="1" applyFont="1" applyFill="1" applyBorder="1" applyAlignment="1">
      <alignment horizontal="center"/>
    </xf>
    <xf numFmtId="0" fontId="35" fillId="28" borderId="65" xfId="40" applyFont="1" applyFill="1" applyBorder="1" applyAlignment="1" applyProtection="1">
      <alignment horizontal="center"/>
      <protection locked="0"/>
    </xf>
    <xf numFmtId="0" fontId="35" fillId="28" borderId="44" xfId="40" applyFont="1" applyFill="1" applyBorder="1" applyAlignment="1" applyProtection="1">
      <alignment horizontal="center"/>
      <protection locked="0"/>
    </xf>
    <xf numFmtId="0" fontId="35" fillId="28" borderId="86" xfId="40" applyFont="1" applyFill="1" applyBorder="1" applyAlignment="1" applyProtection="1">
      <alignment horizontal="center"/>
      <protection locked="0"/>
    </xf>
    <xf numFmtId="1" fontId="35" fillId="29" borderId="103" xfId="41" applyNumberFormat="1" applyFont="1" applyFill="1" applyBorder="1" applyAlignment="1">
      <alignment horizontal="center"/>
    </xf>
    <xf numFmtId="0" fontId="35" fillId="0" borderId="54" xfId="40" applyFont="1" applyBorder="1" applyAlignment="1" applyProtection="1">
      <alignment horizontal="center"/>
      <protection locked="0"/>
    </xf>
    <xf numFmtId="0" fontId="35" fillId="0" borderId="44" xfId="40" applyFont="1" applyBorder="1" applyAlignment="1" applyProtection="1">
      <alignment horizontal="center"/>
      <protection locked="0"/>
    </xf>
    <xf numFmtId="0" fontId="35" fillId="0" borderId="28" xfId="41" applyFont="1" applyBorder="1" applyAlignment="1" applyProtection="1">
      <alignment horizontal="left" vertical="center"/>
      <protection locked="0"/>
    </xf>
    <xf numFmtId="0" fontId="35" fillId="0" borderId="40" xfId="41" applyFont="1" applyBorder="1" applyProtection="1">
      <protection locked="0"/>
    </xf>
    <xf numFmtId="0" fontId="35" fillId="25" borderId="54" xfId="41" applyFont="1" applyFill="1" applyBorder="1" applyAlignment="1">
      <alignment horizontal="center"/>
    </xf>
    <xf numFmtId="1" fontId="35" fillId="0" borderId="86" xfId="41" applyNumberFormat="1" applyFont="1" applyBorder="1" applyAlignment="1" applyProtection="1">
      <alignment horizontal="center"/>
      <protection locked="0"/>
    </xf>
    <xf numFmtId="1" fontId="35" fillId="0" borderId="44" xfId="41" applyNumberFormat="1" applyFont="1" applyBorder="1" applyAlignment="1" applyProtection="1">
      <alignment horizontal="center"/>
      <protection locked="0"/>
    </xf>
    <xf numFmtId="1" fontId="35" fillId="0" borderId="68" xfId="41" applyNumberFormat="1" applyFont="1" applyBorder="1" applyAlignment="1" applyProtection="1">
      <alignment horizontal="center"/>
      <protection locked="0"/>
    </xf>
    <xf numFmtId="0" fontId="35" fillId="0" borderId="168" xfId="0" applyFont="1" applyBorder="1"/>
    <xf numFmtId="0" fontId="35" fillId="0" borderId="21" xfId="41" applyFont="1" applyBorder="1"/>
    <xf numFmtId="0" fontId="35" fillId="0" borderId="0" xfId="41" applyFont="1"/>
    <xf numFmtId="0" fontId="35" fillId="0" borderId="128" xfId="40" applyFont="1" applyBorder="1" applyAlignment="1" applyProtection="1">
      <alignment horizontal="center"/>
      <protection locked="0"/>
    </xf>
    <xf numFmtId="0" fontId="40" fillId="25" borderId="72" xfId="41" applyFont="1" applyFill="1" applyBorder="1" applyAlignment="1">
      <alignment horizontal="left"/>
    </xf>
    <xf numFmtId="0" fontId="40" fillId="25" borderId="55" xfId="41" applyFont="1" applyFill="1" applyBorder="1"/>
    <xf numFmtId="0" fontId="41" fillId="25" borderId="73" xfId="41" applyFont="1" applyFill="1" applyBorder="1" applyAlignment="1">
      <alignment horizontal="center"/>
    </xf>
    <xf numFmtId="0" fontId="36" fillId="25" borderId="126" xfId="41" applyFont="1" applyFill="1" applyBorder="1" applyAlignment="1">
      <alignment horizontal="center"/>
    </xf>
    <xf numFmtId="0" fontId="36" fillId="25" borderId="74" xfId="41" applyFont="1" applyFill="1" applyBorder="1" applyAlignment="1">
      <alignment horizontal="center"/>
    </xf>
    <xf numFmtId="0" fontId="36" fillId="25" borderId="75" xfId="41" applyFont="1" applyFill="1" applyBorder="1" applyAlignment="1">
      <alignment horizontal="left"/>
    </xf>
    <xf numFmtId="0" fontId="43" fillId="25" borderId="76" xfId="41" applyFont="1" applyFill="1" applyBorder="1"/>
    <xf numFmtId="0" fontId="36" fillId="25" borderId="0" xfId="41" applyFont="1" applyFill="1" applyAlignment="1">
      <alignment horizontal="center"/>
    </xf>
    <xf numFmtId="0" fontId="36" fillId="25" borderId="41" xfId="41" applyFont="1" applyFill="1" applyBorder="1" applyAlignment="1">
      <alignment horizontal="center"/>
    </xf>
    <xf numFmtId="0" fontId="42" fillId="25" borderId="77" xfId="0" applyFont="1" applyFill="1" applyBorder="1" applyAlignment="1">
      <alignment horizontal="center" vertical="center" wrapText="1"/>
    </xf>
    <xf numFmtId="1" fontId="35" fillId="25" borderId="78" xfId="41" applyNumberFormat="1" applyFont="1" applyFill="1" applyBorder="1" applyAlignment="1">
      <alignment horizontal="center"/>
    </xf>
    <xf numFmtId="0" fontId="35" fillId="0" borderId="109" xfId="40" applyFont="1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vertical="center" shrinkToFit="1"/>
      <protection locked="0"/>
    </xf>
    <xf numFmtId="1" fontId="35" fillId="25" borderId="140" xfId="41" applyNumberFormat="1" applyFont="1" applyFill="1" applyBorder="1" applyAlignment="1">
      <alignment horizontal="center"/>
    </xf>
    <xf numFmtId="0" fontId="35" fillId="25" borderId="79" xfId="41" applyFont="1" applyFill="1" applyBorder="1" applyAlignment="1">
      <alignment horizontal="left" vertical="center" wrapText="1"/>
    </xf>
    <xf numFmtId="0" fontId="35" fillId="25" borderId="80" xfId="41" applyFont="1" applyFill="1" applyBorder="1" applyAlignment="1">
      <alignment horizontal="center"/>
    </xf>
    <xf numFmtId="0" fontId="41" fillId="25" borderId="81" xfId="41" applyFont="1" applyFill="1" applyBorder="1" applyAlignment="1">
      <alignment horizontal="center"/>
    </xf>
    <xf numFmtId="1" fontId="36" fillId="25" borderId="80" xfId="41" applyNumberFormat="1" applyFont="1" applyFill="1" applyBorder="1" applyAlignment="1">
      <alignment horizontal="center"/>
    </xf>
    <xf numFmtId="1" fontId="36" fillId="25" borderId="82" xfId="41" applyNumberFormat="1" applyFont="1" applyFill="1" applyBorder="1" applyAlignment="1">
      <alignment horizontal="center"/>
    </xf>
    <xf numFmtId="0" fontId="36" fillId="25" borderId="83" xfId="41" applyFont="1" applyFill="1" applyBorder="1" applyAlignment="1">
      <alignment horizontal="center"/>
    </xf>
    <xf numFmtId="1" fontId="42" fillId="25" borderId="80" xfId="41" applyNumberFormat="1" applyFont="1" applyFill="1" applyBorder="1" applyAlignment="1">
      <alignment horizontal="center"/>
    </xf>
    <xf numFmtId="0" fontId="37" fillId="0" borderId="75" xfId="41" applyFont="1" applyBorder="1" applyAlignment="1">
      <alignment horizontal="left"/>
    </xf>
    <xf numFmtId="0" fontId="35" fillId="0" borderId="76" xfId="41" applyFont="1" applyBorder="1"/>
    <xf numFmtId="0" fontId="41" fillId="0" borderId="0" xfId="41" applyFont="1" applyAlignment="1">
      <alignment horizontal="center"/>
    </xf>
    <xf numFmtId="0" fontId="37" fillId="0" borderId="0" xfId="41" applyFont="1" applyAlignment="1">
      <alignment horizontal="center"/>
    </xf>
    <xf numFmtId="0" fontId="35" fillId="0" borderId="77" xfId="0" applyFont="1" applyBorder="1" applyAlignment="1">
      <alignment horizontal="center" vertical="center" wrapText="1"/>
    </xf>
    <xf numFmtId="0" fontId="35" fillId="30" borderId="79" xfId="41" applyFont="1" applyFill="1" applyBorder="1" applyAlignment="1">
      <alignment horizontal="left" vertical="center" wrapText="1"/>
    </xf>
    <xf numFmtId="0" fontId="35" fillId="30" borderId="80" xfId="41" applyFont="1" applyFill="1" applyBorder="1" applyAlignment="1">
      <alignment horizontal="center"/>
    </xf>
    <xf numFmtId="0" fontId="41" fillId="31" borderId="82" xfId="41" applyFont="1" applyFill="1" applyBorder="1" applyAlignment="1">
      <alignment horizontal="center" vertical="center"/>
    </xf>
    <xf numFmtId="1" fontId="36" fillId="31" borderId="80" xfId="0" applyNumberFormat="1" applyFont="1" applyFill="1" applyBorder="1" applyAlignment="1">
      <alignment horizontal="center" vertical="center"/>
    </xf>
    <xf numFmtId="0" fontId="36" fillId="32" borderId="74" xfId="41" applyFont="1" applyFill="1" applyBorder="1" applyAlignment="1">
      <alignment horizontal="center" vertical="center"/>
    </xf>
    <xf numFmtId="0" fontId="35" fillId="25" borderId="89" xfId="41" applyFont="1" applyFill="1" applyBorder="1"/>
    <xf numFmtId="0" fontId="35" fillId="25" borderId="85" xfId="41" applyFont="1" applyFill="1" applyBorder="1"/>
    <xf numFmtId="0" fontId="35" fillId="25" borderId="90" xfId="41" applyFont="1" applyFill="1" applyBorder="1" applyAlignment="1">
      <alignment horizontal="left"/>
    </xf>
    <xf numFmtId="0" fontId="35" fillId="25" borderId="91" xfId="41" applyFont="1" applyFill="1" applyBorder="1" applyAlignment="1">
      <alignment horizontal="center"/>
    </xf>
    <xf numFmtId="0" fontId="35" fillId="25" borderId="91" xfId="41" applyFont="1" applyFill="1" applyBorder="1"/>
    <xf numFmtId="1" fontId="35" fillId="25" borderId="92" xfId="41" applyNumberFormat="1" applyFont="1" applyFill="1" applyBorder="1" applyAlignment="1">
      <alignment horizontal="center"/>
    </xf>
    <xf numFmtId="1" fontId="35" fillId="25" borderId="93" xfId="41" applyNumberFormat="1" applyFont="1" applyFill="1" applyBorder="1" applyAlignment="1">
      <alignment horizontal="center"/>
    </xf>
    <xf numFmtId="1" fontId="35" fillId="25" borderId="94" xfId="41" applyNumberFormat="1" applyFont="1" applyFill="1" applyBorder="1" applyAlignment="1">
      <alignment horizontal="center"/>
    </xf>
    <xf numFmtId="0" fontId="35" fillId="37" borderId="158" xfId="41" applyFont="1" applyFill="1" applyBorder="1" applyAlignment="1">
      <alignment horizontal="left"/>
    </xf>
    <xf numFmtId="0" fontId="35" fillId="37" borderId="159" xfId="41" applyFont="1" applyFill="1" applyBorder="1" applyAlignment="1">
      <alignment horizontal="center"/>
    </xf>
    <xf numFmtId="0" fontId="41" fillId="37" borderId="159" xfId="41" applyFont="1" applyFill="1" applyBorder="1"/>
    <xf numFmtId="1" fontId="35" fillId="37" borderId="159" xfId="41" applyNumberFormat="1" applyFont="1" applyFill="1" applyBorder="1" applyAlignment="1">
      <alignment horizontal="center"/>
    </xf>
    <xf numFmtId="1" fontId="35" fillId="37" borderId="160" xfId="41" applyNumberFormat="1" applyFont="1" applyFill="1" applyBorder="1" applyAlignment="1">
      <alignment horizontal="center"/>
    </xf>
    <xf numFmtId="1" fontId="35" fillId="37" borderId="161" xfId="41" applyNumberFormat="1" applyFont="1" applyFill="1" applyBorder="1" applyAlignment="1">
      <alignment horizontal="center"/>
    </xf>
    <xf numFmtId="0" fontId="42" fillId="0" borderId="0" xfId="41" applyFont="1"/>
    <xf numFmtId="0" fontId="42" fillId="0" borderId="0" xfId="41" applyFont="1" applyAlignment="1">
      <alignment vertical="center"/>
    </xf>
    <xf numFmtId="0" fontId="35" fillId="0" borderId="0" xfId="0" applyFont="1" applyAlignment="1">
      <alignment horizontal="left"/>
    </xf>
    <xf numFmtId="1" fontId="35" fillId="0" borderId="54" xfId="41" applyNumberFormat="1" applyFont="1" applyBorder="1" applyAlignment="1">
      <alignment horizontal="center"/>
    </xf>
    <xf numFmtId="1" fontId="35" fillId="0" borderId="138" xfId="41" applyNumberFormat="1" applyFont="1" applyBorder="1" applyAlignment="1">
      <alignment horizontal="center"/>
    </xf>
    <xf numFmtId="1" fontId="35" fillId="0" borderId="103" xfId="41" applyNumberFormat="1" applyFont="1" applyBorder="1" applyAlignment="1">
      <alignment horizontal="center"/>
    </xf>
    <xf numFmtId="0" fontId="35" fillId="26" borderId="65" xfId="40" applyFont="1" applyFill="1" applyBorder="1" applyAlignment="1" applyProtection="1">
      <alignment horizontal="center"/>
      <protection locked="0"/>
    </xf>
    <xf numFmtId="0" fontId="35" fillId="26" borderId="66" xfId="40" applyFont="1" applyFill="1" applyBorder="1" applyAlignment="1" applyProtection="1">
      <alignment horizontal="center"/>
      <protection locked="0"/>
    </xf>
    <xf numFmtId="0" fontId="35" fillId="26" borderId="67" xfId="40" applyFont="1" applyFill="1" applyBorder="1" applyAlignment="1" applyProtection="1">
      <alignment horizontal="center"/>
      <protection locked="0"/>
    </xf>
    <xf numFmtId="0" fontId="35" fillId="26" borderId="86" xfId="40" applyFont="1" applyFill="1" applyBorder="1" applyAlignment="1" applyProtection="1">
      <alignment horizontal="center"/>
      <protection locked="0"/>
    </xf>
    <xf numFmtId="1" fontId="41" fillId="40" borderId="76" xfId="41" applyNumberFormat="1" applyFont="1" applyFill="1" applyBorder="1" applyAlignment="1" applyProtection="1">
      <alignment horizontal="center"/>
      <protection locked="0"/>
    </xf>
    <xf numFmtId="0" fontId="41" fillId="40" borderId="76" xfId="41" applyFont="1" applyFill="1" applyBorder="1" applyAlignment="1" applyProtection="1">
      <alignment horizontal="center"/>
      <protection locked="0"/>
    </xf>
    <xf numFmtId="0" fontId="41" fillId="40" borderId="0" xfId="41" applyFont="1" applyFill="1" applyAlignment="1" applyProtection="1">
      <alignment horizontal="center"/>
      <protection locked="0"/>
    </xf>
    <xf numFmtId="1" fontId="41" fillId="40" borderId="181" xfId="41" applyNumberFormat="1" applyFont="1" applyFill="1" applyBorder="1" applyAlignment="1" applyProtection="1">
      <alignment horizontal="center"/>
      <protection locked="0"/>
    </xf>
    <xf numFmtId="0" fontId="41" fillId="40" borderId="0" xfId="42" applyFont="1" applyFill="1"/>
    <xf numFmtId="0" fontId="35" fillId="24" borderId="17" xfId="42" applyFont="1" applyFill="1" applyBorder="1"/>
    <xf numFmtId="1" fontId="36" fillId="25" borderId="186" xfId="41" applyNumberFormat="1" applyFont="1" applyFill="1" applyBorder="1" applyAlignment="1">
      <alignment horizontal="center"/>
    </xf>
    <xf numFmtId="1" fontId="35" fillId="0" borderId="185" xfId="41" applyNumberFormat="1" applyFont="1" applyBorder="1" applyAlignment="1">
      <alignment horizontal="center"/>
    </xf>
    <xf numFmtId="0" fontId="35" fillId="0" borderId="187" xfId="40" applyFont="1" applyBorder="1" applyAlignment="1" applyProtection="1">
      <alignment horizontal="center"/>
      <protection locked="0"/>
    </xf>
    <xf numFmtId="1" fontId="35" fillId="0" borderId="188" xfId="41" applyNumberFormat="1" applyFont="1" applyBorder="1" applyAlignment="1">
      <alignment horizontal="center"/>
    </xf>
    <xf numFmtId="0" fontId="36" fillId="25" borderId="81" xfId="41" applyFont="1" applyFill="1" applyBorder="1" applyAlignment="1">
      <alignment horizontal="center"/>
    </xf>
    <xf numFmtId="1" fontId="35" fillId="0" borderId="174" xfId="41" applyNumberFormat="1" applyFont="1" applyBorder="1" applyAlignment="1">
      <alignment horizontal="center"/>
    </xf>
    <xf numFmtId="1" fontId="35" fillId="0" borderId="173" xfId="41" applyNumberFormat="1" applyFont="1" applyBorder="1" applyAlignment="1">
      <alignment horizontal="center"/>
    </xf>
    <xf numFmtId="0" fontId="35" fillId="0" borderId="174" xfId="40" applyFont="1" applyBorder="1" applyAlignment="1" applyProtection="1">
      <alignment horizontal="center"/>
      <protection locked="0"/>
    </xf>
    <xf numFmtId="1" fontId="36" fillId="25" borderId="135" xfId="41" applyNumberFormat="1" applyFont="1" applyFill="1" applyBorder="1" applyAlignment="1">
      <alignment horizontal="center"/>
    </xf>
    <xf numFmtId="1" fontId="36" fillId="25" borderId="122" xfId="41" applyNumberFormat="1" applyFont="1" applyFill="1" applyBorder="1" applyAlignment="1">
      <alignment horizontal="center"/>
    </xf>
    <xf numFmtId="1" fontId="36" fillId="25" borderId="37" xfId="41" applyNumberFormat="1" applyFont="1" applyFill="1" applyBorder="1" applyAlignment="1">
      <alignment horizontal="center"/>
    </xf>
    <xf numFmtId="1" fontId="36" fillId="25" borderId="189" xfId="41" applyNumberFormat="1" applyFont="1" applyFill="1" applyBorder="1" applyAlignment="1">
      <alignment horizontal="center"/>
    </xf>
    <xf numFmtId="1" fontId="36" fillId="25" borderId="190" xfId="41" applyNumberFormat="1" applyFont="1" applyFill="1" applyBorder="1" applyAlignment="1">
      <alignment horizontal="center"/>
    </xf>
    <xf numFmtId="0" fontId="36" fillId="25" borderId="182" xfId="41" applyFont="1" applyFill="1" applyBorder="1" applyAlignment="1">
      <alignment horizontal="center"/>
    </xf>
    <xf numFmtId="0" fontId="35" fillId="0" borderId="20" xfId="42" applyFont="1" applyBorder="1" applyAlignment="1" applyProtection="1">
      <alignment horizontal="left" vertical="center"/>
      <protection locked="0"/>
    </xf>
    <xf numFmtId="0" fontId="35" fillId="25" borderId="71" xfId="0" applyFont="1" applyFill="1" applyBorder="1" applyAlignment="1">
      <alignment horizontal="center" vertical="center" wrapText="1"/>
    </xf>
    <xf numFmtId="0" fontId="35" fillId="25" borderId="71" xfId="41" applyFont="1" applyFill="1" applyBorder="1"/>
    <xf numFmtId="0" fontId="35" fillId="0" borderId="71" xfId="0" applyFont="1" applyBorder="1" applyAlignment="1" applyProtection="1">
      <alignment horizontal="left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191" xfId="0" applyFont="1" applyBorder="1" applyAlignment="1" applyProtection="1">
      <alignment horizontal="left" vertical="center" wrapText="1"/>
      <protection locked="0"/>
    </xf>
    <xf numFmtId="0" fontId="35" fillId="0" borderId="192" xfId="41" applyFont="1" applyBorder="1" applyAlignment="1">
      <alignment horizontal="left" vertical="center" wrapText="1"/>
    </xf>
    <xf numFmtId="0" fontId="35" fillId="0" borderId="193" xfId="41" applyFont="1" applyBorder="1" applyAlignment="1">
      <alignment horizontal="center"/>
    </xf>
    <xf numFmtId="0" fontId="41" fillId="0" borderId="194" xfId="41" applyFont="1" applyBorder="1" applyAlignment="1">
      <alignment horizontal="center"/>
    </xf>
    <xf numFmtId="1" fontId="36" fillId="0" borderId="193" xfId="41" applyNumberFormat="1" applyFont="1" applyBorder="1" applyAlignment="1">
      <alignment horizontal="center"/>
    </xf>
    <xf numFmtId="0" fontId="36" fillId="0" borderId="195" xfId="41" applyFont="1" applyBorder="1" applyAlignment="1">
      <alignment horizontal="center"/>
    </xf>
    <xf numFmtId="1" fontId="36" fillId="0" borderId="196" xfId="41" applyNumberFormat="1" applyFont="1" applyBorder="1" applyAlignment="1">
      <alignment horizontal="center"/>
    </xf>
    <xf numFmtId="0" fontId="35" fillId="0" borderId="180" xfId="40" applyFont="1" applyBorder="1" applyAlignment="1" applyProtection="1">
      <alignment horizontal="center"/>
      <protection locked="0"/>
    </xf>
    <xf numFmtId="0" fontId="35" fillId="0" borderId="69" xfId="41" applyFont="1" applyBorder="1"/>
    <xf numFmtId="0" fontId="35" fillId="0" borderId="28" xfId="42" applyFont="1" applyBorder="1" applyAlignment="1" applyProtection="1">
      <alignment horizontal="left" vertical="center"/>
      <protection locked="0"/>
    </xf>
    <xf numFmtId="1" fontId="23" fillId="24" borderId="35" xfId="42" applyNumberFormat="1" applyFont="1" applyFill="1" applyBorder="1" applyAlignment="1">
      <alignment horizontal="center"/>
    </xf>
    <xf numFmtId="0" fontId="35" fillId="24" borderId="19" xfId="49" applyFont="1" applyFill="1" applyBorder="1" applyAlignment="1">
      <alignment horizontal="center" vertical="center"/>
    </xf>
    <xf numFmtId="0" fontId="35" fillId="24" borderId="10" xfId="49" applyFont="1" applyFill="1" applyBorder="1" applyAlignment="1">
      <alignment horizontal="center" vertical="center"/>
    </xf>
    <xf numFmtId="0" fontId="37" fillId="24" borderId="33" xfId="42" applyFont="1" applyFill="1" applyBorder="1" applyAlignment="1">
      <alignment horizontal="center" textRotation="90"/>
    </xf>
    <xf numFmtId="0" fontId="37" fillId="24" borderId="14" xfId="42" applyFont="1" applyFill="1" applyBorder="1" applyAlignment="1">
      <alignment horizontal="center" textRotation="90"/>
    </xf>
    <xf numFmtId="0" fontId="40" fillId="33" borderId="22" xfId="42" applyFont="1" applyFill="1" applyBorder="1" applyAlignment="1">
      <alignment horizontal="left"/>
    </xf>
    <xf numFmtId="0" fontId="40" fillId="33" borderId="23" xfId="42" applyFont="1" applyFill="1" applyBorder="1"/>
    <xf numFmtId="0" fontId="39" fillId="33" borderId="37" xfId="42" applyFont="1" applyFill="1" applyBorder="1" applyAlignment="1">
      <alignment horizontal="center"/>
    </xf>
    <xf numFmtId="1" fontId="36" fillId="33" borderId="35" xfId="42" applyNumberFormat="1" applyFont="1" applyFill="1" applyBorder="1" applyAlignment="1">
      <alignment horizontal="center"/>
    </xf>
    <xf numFmtId="0" fontId="40" fillId="0" borderId="10" xfId="41" applyFont="1" applyBorder="1"/>
    <xf numFmtId="0" fontId="39" fillId="24" borderId="20" xfId="42" applyFont="1" applyFill="1" applyBorder="1" applyAlignment="1">
      <alignment horizontal="center"/>
    </xf>
    <xf numFmtId="0" fontId="40" fillId="24" borderId="95" xfId="42" applyFont="1" applyFill="1" applyBorder="1"/>
    <xf numFmtId="0" fontId="39" fillId="24" borderId="125" xfId="42" applyFont="1" applyFill="1" applyBorder="1" applyAlignment="1">
      <alignment horizontal="center"/>
    </xf>
    <xf numFmtId="1" fontId="38" fillId="24" borderId="25" xfId="42" applyNumberFormat="1" applyFont="1" applyFill="1" applyBorder="1" applyAlignment="1">
      <alignment horizontal="center"/>
    </xf>
    <xf numFmtId="1" fontId="37" fillId="24" borderId="25" xfId="42" applyNumberFormat="1" applyFont="1" applyFill="1" applyBorder="1" applyAlignment="1">
      <alignment horizontal="center"/>
    </xf>
    <xf numFmtId="0" fontId="37" fillId="24" borderId="127" xfId="42" applyFont="1" applyFill="1" applyBorder="1"/>
    <xf numFmtId="0" fontId="37" fillId="24" borderId="132" xfId="42" applyFont="1" applyFill="1" applyBorder="1"/>
    <xf numFmtId="0" fontId="37" fillId="24" borderId="130" xfId="42" applyFont="1" applyFill="1" applyBorder="1"/>
    <xf numFmtId="1" fontId="37" fillId="24" borderId="0" xfId="42" applyNumberFormat="1" applyFont="1" applyFill="1" applyAlignment="1">
      <alignment horizontal="center"/>
    </xf>
    <xf numFmtId="0" fontId="37" fillId="24" borderId="24" xfId="42" applyFont="1" applyFill="1" applyBorder="1"/>
    <xf numFmtId="0" fontId="42" fillId="24" borderId="10" xfId="41" applyFont="1" applyFill="1" applyBorder="1" applyAlignment="1">
      <alignment horizontal="center"/>
    </xf>
    <xf numFmtId="0" fontId="35" fillId="0" borderId="12" xfId="42" applyFont="1" applyBorder="1" applyProtection="1">
      <protection locked="0"/>
    </xf>
    <xf numFmtId="1" fontId="35" fillId="25" borderId="43" xfId="41" applyNumberFormat="1" applyFont="1" applyFill="1" applyBorder="1" applyAlignment="1">
      <alignment horizontal="center"/>
    </xf>
    <xf numFmtId="1" fontId="35" fillId="25" borderId="133" xfId="41" applyNumberFormat="1" applyFont="1" applyFill="1" applyBorder="1" applyAlignment="1">
      <alignment horizontal="center"/>
    </xf>
    <xf numFmtId="0" fontId="35" fillId="25" borderId="134" xfId="41" applyFont="1" applyFill="1" applyBorder="1" applyAlignment="1">
      <alignment horizontal="center"/>
    </xf>
    <xf numFmtId="1" fontId="35" fillId="25" borderId="134" xfId="41" applyNumberFormat="1" applyFont="1" applyFill="1" applyBorder="1" applyAlignment="1">
      <alignment horizontal="center" vertical="center" shrinkToFit="1"/>
    </xf>
    <xf numFmtId="0" fontId="35" fillId="24" borderId="104" xfId="49" applyFont="1" applyFill="1" applyBorder="1" applyAlignment="1">
      <alignment horizontal="left" vertical="center" wrapText="1"/>
    </xf>
    <xf numFmtId="0" fontId="35" fillId="24" borderId="104" xfId="42" applyFont="1" applyFill="1" applyBorder="1"/>
    <xf numFmtId="0" fontId="35" fillId="24" borderId="108" xfId="42" applyFont="1" applyFill="1" applyBorder="1"/>
    <xf numFmtId="1" fontId="37" fillId="24" borderId="104" xfId="42" applyNumberFormat="1" applyFont="1" applyFill="1" applyBorder="1" applyAlignment="1">
      <alignment horizontal="center" vertical="center"/>
    </xf>
    <xf numFmtId="1" fontId="35" fillId="0" borderId="0" xfId="0" applyNumberFormat="1" applyFont="1"/>
    <xf numFmtId="0" fontId="35" fillId="0" borderId="147" xfId="41" applyFont="1" applyBorder="1"/>
    <xf numFmtId="1" fontId="35" fillId="25" borderId="174" xfId="41" applyNumberFormat="1" applyFont="1" applyFill="1" applyBorder="1" applyAlignment="1">
      <alignment horizontal="center"/>
    </xf>
    <xf numFmtId="1" fontId="35" fillId="25" borderId="205" xfId="41" applyNumberFormat="1" applyFont="1" applyFill="1" applyBorder="1" applyAlignment="1">
      <alignment horizontal="center"/>
    </xf>
    <xf numFmtId="0" fontId="35" fillId="24" borderId="30" xfId="49" applyFont="1" applyFill="1" applyBorder="1" applyAlignment="1">
      <alignment horizontal="center" vertical="center"/>
    </xf>
    <xf numFmtId="0" fontId="35" fillId="24" borderId="17" xfId="49" applyFont="1" applyFill="1" applyBorder="1" applyAlignment="1">
      <alignment horizontal="center" vertical="center"/>
    </xf>
    <xf numFmtId="0" fontId="35" fillId="0" borderId="120" xfId="41" applyFont="1" applyBorder="1"/>
    <xf numFmtId="0" fontId="13" fillId="0" borderId="136" xfId="0" applyFont="1" applyBorder="1"/>
    <xf numFmtId="0" fontId="35" fillId="24" borderId="16" xfId="42" applyFont="1" applyFill="1" applyBorder="1"/>
    <xf numFmtId="0" fontId="35" fillId="24" borderId="29" xfId="42" applyFont="1" applyFill="1" applyBorder="1"/>
    <xf numFmtId="0" fontId="37" fillId="0" borderId="0" xfId="0" applyFont="1"/>
    <xf numFmtId="0" fontId="46" fillId="0" borderId="0" xfId="0" applyFont="1"/>
    <xf numFmtId="0" fontId="47" fillId="0" borderId="0" xfId="0" applyFont="1"/>
    <xf numFmtId="0" fontId="35" fillId="24" borderId="168" xfId="41" applyFont="1" applyFill="1" applyBorder="1" applyAlignment="1">
      <alignment horizontal="center"/>
    </xf>
    <xf numFmtId="1" fontId="35" fillId="0" borderId="171" xfId="41" applyNumberFormat="1" applyFont="1" applyBorder="1" applyAlignment="1">
      <alignment horizontal="center"/>
    </xf>
    <xf numFmtId="1" fontId="35" fillId="0" borderId="211" xfId="41" applyNumberFormat="1" applyFont="1" applyBorder="1" applyAlignment="1">
      <alignment horizontal="center"/>
    </xf>
    <xf numFmtId="1" fontId="35" fillId="0" borderId="172" xfId="41" applyNumberFormat="1" applyFont="1" applyBorder="1" applyAlignment="1" applyProtection="1">
      <alignment horizontal="center"/>
      <protection locked="0"/>
    </xf>
    <xf numFmtId="0" fontId="35" fillId="0" borderId="212" xfId="41" applyFont="1" applyBorder="1" applyAlignment="1">
      <alignment horizontal="center"/>
    </xf>
    <xf numFmtId="1" fontId="35" fillId="0" borderId="168" xfId="41" applyNumberFormat="1" applyFont="1" applyBorder="1" applyAlignment="1" applyProtection="1">
      <alignment horizontal="center"/>
      <protection locked="0"/>
    </xf>
    <xf numFmtId="0" fontId="35" fillId="0" borderId="220" xfId="41" applyFont="1" applyBorder="1"/>
    <xf numFmtId="0" fontId="36" fillId="24" borderId="20" xfId="41" applyFont="1" applyFill="1" applyBorder="1" applyAlignment="1">
      <alignment horizontal="center"/>
    </xf>
    <xf numFmtId="0" fontId="43" fillId="24" borderId="21" xfId="41" applyFont="1" applyFill="1" applyBorder="1"/>
    <xf numFmtId="0" fontId="36" fillId="24" borderId="0" xfId="41" applyFont="1" applyFill="1" applyAlignment="1">
      <alignment horizontal="center"/>
    </xf>
    <xf numFmtId="0" fontId="35" fillId="24" borderId="16" xfId="0" applyFont="1" applyFill="1" applyBorder="1" applyAlignment="1">
      <alignment horizontal="center" vertical="center" wrapText="1"/>
    </xf>
    <xf numFmtId="0" fontId="35" fillId="24" borderId="29" xfId="0" applyFont="1" applyFill="1" applyBorder="1" applyAlignment="1">
      <alignment horizontal="center" vertical="center" wrapText="1"/>
    </xf>
    <xf numFmtId="0" fontId="42" fillId="36" borderId="19" xfId="42" applyFont="1" applyFill="1" applyBorder="1"/>
    <xf numFmtId="0" fontId="42" fillId="36" borderId="168" xfId="42" applyFont="1" applyFill="1" applyBorder="1"/>
    <xf numFmtId="0" fontId="48" fillId="0" borderId="0" xfId="41" applyFont="1" applyAlignment="1">
      <alignment vertical="center"/>
    </xf>
    <xf numFmtId="0" fontId="17" fillId="0" borderId="0" xfId="41"/>
    <xf numFmtId="0" fontId="42" fillId="24" borderId="22" xfId="41" applyFont="1" applyFill="1" applyBorder="1" applyAlignment="1">
      <alignment horizontal="left" vertical="center" wrapText="1"/>
    </xf>
    <xf numFmtId="0" fontId="42" fillId="24" borderId="23" xfId="41" applyFont="1" applyFill="1" applyBorder="1" applyAlignment="1">
      <alignment horizontal="center"/>
    </xf>
    <xf numFmtId="1" fontId="39" fillId="24" borderId="158" xfId="42" applyNumberFormat="1" applyFont="1" applyFill="1" applyBorder="1" applyAlignment="1">
      <alignment horizontal="center" vertical="center"/>
    </xf>
    <xf numFmtId="0" fontId="39" fillId="24" borderId="226" xfId="41" applyFont="1" applyFill="1" applyBorder="1" applyAlignment="1">
      <alignment horizontal="center" vertical="center"/>
    </xf>
    <xf numFmtId="1" fontId="39" fillId="24" borderId="23" xfId="41" applyNumberFormat="1" applyFont="1" applyFill="1" applyBorder="1" applyAlignment="1">
      <alignment horizontal="center" vertical="center"/>
    </xf>
    <xf numFmtId="0" fontId="39" fillId="24" borderId="158" xfId="41" applyFont="1" applyFill="1" applyBorder="1" applyAlignment="1">
      <alignment horizontal="center" vertical="center"/>
    </xf>
    <xf numFmtId="1" fontId="39" fillId="24" borderId="226" xfId="41" applyNumberFormat="1" applyFont="1" applyFill="1" applyBorder="1" applyAlignment="1">
      <alignment horizontal="center" vertical="center"/>
    </xf>
    <xf numFmtId="1" fontId="39" fillId="24" borderId="142" xfId="41" applyNumberFormat="1" applyFont="1" applyFill="1" applyBorder="1" applyAlignment="1">
      <alignment horizontal="center" vertical="center"/>
    </xf>
    <xf numFmtId="0" fontId="39" fillId="24" borderId="98" xfId="41" applyFont="1" applyFill="1" applyBorder="1" applyAlignment="1">
      <alignment horizontal="center" vertical="center"/>
    </xf>
    <xf numFmtId="0" fontId="39" fillId="24" borderId="227" xfId="41" applyFont="1" applyFill="1" applyBorder="1" applyAlignment="1">
      <alignment horizontal="center" vertical="center"/>
    </xf>
    <xf numFmtId="1" fontId="39" fillId="24" borderId="34" xfId="41" applyNumberFormat="1" applyFont="1" applyFill="1" applyBorder="1" applyAlignment="1">
      <alignment horizontal="center" vertical="center"/>
    </xf>
    <xf numFmtId="1" fontId="39" fillId="24" borderId="36" xfId="41" applyNumberFormat="1" applyFont="1" applyFill="1" applyBorder="1" applyAlignment="1">
      <alignment horizontal="center" vertical="center"/>
    </xf>
    <xf numFmtId="0" fontId="39" fillId="0" borderId="22" xfId="41" applyFont="1" applyBorder="1" applyAlignment="1">
      <alignment horizontal="center" vertical="center"/>
    </xf>
    <xf numFmtId="0" fontId="35" fillId="0" borderId="206" xfId="41" applyFont="1" applyBorder="1" applyAlignment="1">
      <alignment horizontal="center" vertical="center"/>
    </xf>
    <xf numFmtId="0" fontId="39" fillId="0" borderId="23" xfId="41" applyFont="1" applyBorder="1" applyAlignment="1">
      <alignment horizontal="center" vertical="center"/>
    </xf>
    <xf numFmtId="0" fontId="35" fillId="0" borderId="142" xfId="41" applyFont="1" applyBorder="1" applyAlignment="1">
      <alignment horizontal="center" vertical="center"/>
    </xf>
    <xf numFmtId="1" fontId="39" fillId="25" borderId="135" xfId="41" applyNumberFormat="1" applyFont="1" applyFill="1" applyBorder="1" applyAlignment="1">
      <alignment horizontal="center"/>
    </xf>
    <xf numFmtId="1" fontId="39" fillId="25" borderId="107" xfId="41" applyNumberFormat="1" applyFont="1" applyFill="1" applyBorder="1" applyAlignment="1">
      <alignment horizontal="center"/>
    </xf>
    <xf numFmtId="1" fontId="39" fillId="25" borderId="122" xfId="41" applyNumberFormat="1" applyFont="1" applyFill="1" applyBorder="1" applyAlignment="1">
      <alignment horizontal="center"/>
    </xf>
    <xf numFmtId="1" fontId="39" fillId="25" borderId="228" xfId="41" applyNumberFormat="1" applyFont="1" applyFill="1" applyBorder="1" applyAlignment="1">
      <alignment horizontal="center"/>
    </xf>
    <xf numFmtId="0" fontId="49" fillId="24" borderId="22" xfId="41" applyFont="1" applyFill="1" applyBorder="1" applyAlignment="1">
      <alignment horizontal="left" vertical="center" wrapText="1"/>
    </xf>
    <xf numFmtId="0" fontId="49" fillId="24" borderId="23" xfId="41" applyFont="1" applyFill="1" applyBorder="1" applyAlignment="1">
      <alignment horizontal="center"/>
    </xf>
    <xf numFmtId="0" fontId="41" fillId="24" borderId="142" xfId="41" applyFont="1" applyFill="1" applyBorder="1" applyAlignment="1">
      <alignment horizontal="center" vertical="center"/>
    </xf>
    <xf numFmtId="1" fontId="41" fillId="24" borderId="229" xfId="0" applyNumberFormat="1" applyFont="1" applyFill="1" applyBorder="1" applyAlignment="1">
      <alignment horizontal="center" vertical="center"/>
    </xf>
    <xf numFmtId="1" fontId="41" fillId="24" borderId="142" xfId="0" applyNumberFormat="1" applyFont="1" applyFill="1" applyBorder="1" applyAlignment="1">
      <alignment horizontal="center" vertical="center"/>
    </xf>
    <xf numFmtId="1" fontId="41" fillId="24" borderId="229" xfId="41" applyNumberFormat="1" applyFont="1" applyFill="1" applyBorder="1" applyAlignment="1">
      <alignment horizontal="center" vertical="center"/>
    </xf>
    <xf numFmtId="1" fontId="41" fillId="24" borderId="23" xfId="0" applyNumberFormat="1" applyFont="1" applyFill="1" applyBorder="1" applyAlignment="1">
      <alignment horizontal="center" vertical="center"/>
    </xf>
    <xf numFmtId="1" fontId="41" fillId="24" borderId="23" xfId="41" applyNumberFormat="1" applyFont="1" applyFill="1" applyBorder="1" applyAlignment="1">
      <alignment horizontal="center" vertical="center"/>
    </xf>
    <xf numFmtId="1" fontId="41" fillId="24" borderId="230" xfId="0" applyNumberFormat="1" applyFont="1" applyFill="1" applyBorder="1" applyAlignment="1">
      <alignment horizontal="center" vertical="center"/>
    </xf>
    <xf numFmtId="0" fontId="41" fillId="40" borderId="158" xfId="41" applyFont="1" applyFill="1" applyBorder="1" applyAlignment="1">
      <alignment horizontal="center" vertical="center"/>
    </xf>
    <xf numFmtId="0" fontId="41" fillId="40" borderId="0" xfId="41" applyFont="1" applyFill="1" applyAlignment="1">
      <alignment horizontal="center" vertical="center"/>
    </xf>
    <xf numFmtId="1" fontId="41" fillId="25" borderId="231" xfId="41" applyNumberFormat="1" applyFont="1" applyFill="1" applyBorder="1" applyAlignment="1">
      <alignment horizontal="center"/>
    </xf>
    <xf numFmtId="1" fontId="41" fillId="25" borderId="232" xfId="41" applyNumberFormat="1" applyFont="1" applyFill="1" applyBorder="1" applyAlignment="1">
      <alignment horizontal="center"/>
    </xf>
    <xf numFmtId="1" fontId="41" fillId="25" borderId="233" xfId="41" applyNumberFormat="1" applyFont="1" applyFill="1" applyBorder="1" applyAlignment="1">
      <alignment horizontal="center"/>
    </xf>
    <xf numFmtId="1" fontId="41" fillId="25" borderId="234" xfId="41" applyNumberFormat="1" applyFont="1" applyFill="1" applyBorder="1" applyAlignment="1">
      <alignment horizontal="center"/>
    </xf>
    <xf numFmtId="0" fontId="49" fillId="0" borderId="0" xfId="41" applyFont="1"/>
    <xf numFmtId="0" fontId="50" fillId="0" borderId="0" xfId="41" applyFont="1"/>
    <xf numFmtId="0" fontId="17" fillId="0" borderId="236" xfId="41" applyBorder="1"/>
    <xf numFmtId="0" fontId="17" fillId="0" borderId="210" xfId="41" applyBorder="1"/>
    <xf numFmtId="0" fontId="17" fillId="0" borderId="237" xfId="41" applyBorder="1"/>
    <xf numFmtId="0" fontId="17" fillId="0" borderId="238" xfId="41" applyBorder="1"/>
    <xf numFmtId="0" fontId="35" fillId="24" borderId="243" xfId="41" applyFont="1" applyFill="1" applyBorder="1" applyAlignment="1">
      <alignment horizontal="center"/>
    </xf>
    <xf numFmtId="1" fontId="35" fillId="0" borderId="244" xfId="41" applyNumberFormat="1" applyFont="1" applyBorder="1" applyAlignment="1" applyProtection="1">
      <alignment horizontal="center"/>
      <protection locked="0"/>
    </xf>
    <xf numFmtId="0" fontId="35" fillId="0" borderId="243" xfId="41" applyFont="1" applyBorder="1" applyAlignment="1" applyProtection="1">
      <alignment horizontal="center"/>
      <protection locked="0"/>
    </xf>
    <xf numFmtId="1" fontId="35" fillId="0" borderId="245" xfId="41" applyNumberFormat="1" applyFont="1" applyBorder="1" applyAlignment="1" applyProtection="1">
      <alignment horizontal="center"/>
      <protection locked="0"/>
    </xf>
    <xf numFmtId="0" fontId="35" fillId="0" borderId="244" xfId="41" applyFont="1" applyBorder="1" applyAlignment="1" applyProtection="1">
      <alignment horizontal="center"/>
      <protection locked="0"/>
    </xf>
    <xf numFmtId="1" fontId="35" fillId="0" borderId="243" xfId="41" applyNumberFormat="1" applyFont="1" applyBorder="1" applyAlignment="1" applyProtection="1">
      <alignment horizontal="center"/>
      <protection locked="0"/>
    </xf>
    <xf numFmtId="0" fontId="35" fillId="0" borderId="245" xfId="41" applyFont="1" applyBorder="1" applyAlignment="1" applyProtection="1">
      <alignment horizontal="center"/>
      <protection locked="0"/>
    </xf>
    <xf numFmtId="0" fontId="35" fillId="0" borderId="225" xfId="41" applyFont="1" applyBorder="1" applyAlignment="1" applyProtection="1">
      <alignment horizontal="center"/>
      <protection locked="0"/>
    </xf>
    <xf numFmtId="0" fontId="35" fillId="0" borderId="11" xfId="41" applyFont="1" applyBorder="1"/>
    <xf numFmtId="0" fontId="35" fillId="0" borderId="12" xfId="41" applyFont="1" applyBorder="1"/>
    <xf numFmtId="0" fontId="35" fillId="40" borderId="19" xfId="41" applyFont="1" applyFill="1" applyBorder="1" applyAlignment="1">
      <alignment horizontal="center"/>
    </xf>
    <xf numFmtId="0" fontId="35" fillId="40" borderId="168" xfId="41" applyFont="1" applyFill="1" applyBorder="1" applyAlignment="1">
      <alignment horizontal="center"/>
    </xf>
    <xf numFmtId="0" fontId="35" fillId="0" borderId="244" xfId="41" applyFont="1" applyBorder="1"/>
    <xf numFmtId="0" fontId="35" fillId="0" borderId="243" xfId="41" applyFont="1" applyBorder="1"/>
    <xf numFmtId="0" fontId="35" fillId="0" borderId="245" xfId="41" applyFont="1" applyBorder="1"/>
    <xf numFmtId="0" fontId="35" fillId="0" borderId="243" xfId="41" applyFont="1" applyBorder="1" applyAlignment="1">
      <alignment horizontal="center" vertical="center"/>
    </xf>
    <xf numFmtId="0" fontId="35" fillId="0" borderId="245" xfId="41" applyFont="1" applyBorder="1" applyAlignment="1">
      <alignment horizontal="center" vertical="center"/>
    </xf>
    <xf numFmtId="0" fontId="36" fillId="40" borderId="13" xfId="41" applyFont="1" applyFill="1" applyBorder="1" applyAlignment="1">
      <alignment horizontal="center" vertical="center" wrapText="1"/>
    </xf>
    <xf numFmtId="0" fontId="37" fillId="40" borderId="168" xfId="0" applyFont="1" applyFill="1" applyBorder="1" applyAlignment="1">
      <alignment horizontal="center" vertical="center" wrapText="1"/>
    </xf>
    <xf numFmtId="0" fontId="41" fillId="40" borderId="168" xfId="0" applyFont="1" applyFill="1" applyBorder="1" applyAlignment="1">
      <alignment horizontal="center" vertical="center" wrapText="1"/>
    </xf>
    <xf numFmtId="1" fontId="39" fillId="40" borderId="168" xfId="0" applyNumberFormat="1" applyFont="1" applyFill="1" applyBorder="1" applyAlignment="1">
      <alignment horizontal="center" vertical="center" wrapText="1"/>
    </xf>
    <xf numFmtId="0" fontId="39" fillId="40" borderId="168" xfId="0" applyFont="1" applyFill="1" applyBorder="1" applyAlignment="1">
      <alignment horizontal="center" vertical="center" wrapText="1"/>
    </xf>
    <xf numFmtId="0" fontId="39" fillId="40" borderId="99" xfId="0" applyFont="1" applyFill="1" applyBorder="1" applyAlignment="1">
      <alignment horizontal="center" vertical="center" wrapText="1"/>
    </xf>
    <xf numFmtId="0" fontId="39" fillId="40" borderId="202" xfId="0" applyFont="1" applyFill="1" applyBorder="1" applyAlignment="1">
      <alignment horizontal="center" vertical="center" wrapText="1"/>
    </xf>
    <xf numFmtId="0" fontId="39" fillId="40" borderId="168" xfId="41" applyFont="1" applyFill="1" applyBorder="1" applyAlignment="1">
      <alignment horizontal="center"/>
    </xf>
    <xf numFmtId="0" fontId="39" fillId="40" borderId="119" xfId="41" applyFont="1" applyFill="1" applyBorder="1" applyAlignment="1">
      <alignment horizontal="center"/>
    </xf>
    <xf numFmtId="0" fontId="39" fillId="40" borderId="19" xfId="41" applyFont="1" applyFill="1" applyBorder="1" applyAlignment="1">
      <alignment horizontal="center"/>
    </xf>
    <xf numFmtId="0" fontId="39" fillId="40" borderId="12" xfId="41" applyFont="1" applyFill="1" applyBorder="1" applyAlignment="1">
      <alignment horizontal="center"/>
    </xf>
    <xf numFmtId="0" fontId="39" fillId="40" borderId="246" xfId="41" applyFont="1" applyFill="1" applyBorder="1" applyAlignment="1">
      <alignment horizontal="center"/>
    </xf>
    <xf numFmtId="0" fontId="37" fillId="0" borderId="0" xfId="41" applyFont="1"/>
    <xf numFmtId="0" fontId="40" fillId="24" borderId="22" xfId="42" applyFont="1" applyFill="1" applyBorder="1" applyAlignment="1">
      <alignment horizontal="left"/>
    </xf>
    <xf numFmtId="0" fontId="40" fillId="24" borderId="23" xfId="42" applyFont="1" applyFill="1" applyBorder="1"/>
    <xf numFmtId="0" fontId="39" fillId="33" borderId="159" xfId="42" applyFont="1" applyFill="1" applyBorder="1" applyAlignment="1">
      <alignment horizontal="center"/>
    </xf>
    <xf numFmtId="1" fontId="39" fillId="33" borderId="35" xfId="42" applyNumberFormat="1" applyFont="1" applyFill="1" applyBorder="1" applyAlignment="1">
      <alignment horizontal="center"/>
    </xf>
    <xf numFmtId="0" fontId="39" fillId="33" borderId="98" xfId="42" applyFont="1" applyFill="1" applyBorder="1" applyAlignment="1">
      <alignment horizontal="center"/>
    </xf>
    <xf numFmtId="1" fontId="39" fillId="33" borderId="34" xfId="42" applyNumberFormat="1" applyFont="1" applyFill="1" applyBorder="1" applyAlignment="1">
      <alignment horizontal="center"/>
    </xf>
    <xf numFmtId="1" fontId="39" fillId="35" borderId="22" xfId="42" applyNumberFormat="1" applyFont="1" applyFill="1" applyBorder="1" applyAlignment="1">
      <alignment horizontal="center"/>
    </xf>
    <xf numFmtId="1" fontId="39" fillId="35" borderId="230" xfId="42" applyNumberFormat="1" applyFont="1" applyFill="1" applyBorder="1" applyAlignment="1">
      <alignment horizontal="center"/>
    </xf>
    <xf numFmtId="1" fontId="39" fillId="35" borderId="235" xfId="42" applyNumberFormat="1" applyFont="1" applyFill="1" applyBorder="1" applyAlignment="1">
      <alignment horizontal="center"/>
    </xf>
    <xf numFmtId="0" fontId="42" fillId="0" borderId="0" xfId="42" applyFont="1"/>
    <xf numFmtId="0" fontId="52" fillId="0" borderId="0" xfId="41" applyFont="1"/>
    <xf numFmtId="1" fontId="39" fillId="25" borderId="249" xfId="41" applyNumberFormat="1" applyFont="1" applyFill="1" applyBorder="1" applyAlignment="1">
      <alignment horizontal="center" vertical="center"/>
    </xf>
    <xf numFmtId="1" fontId="39" fillId="25" borderId="250" xfId="41" applyNumberFormat="1" applyFont="1" applyFill="1" applyBorder="1" applyAlignment="1">
      <alignment horizontal="center" vertical="center"/>
    </xf>
    <xf numFmtId="1" fontId="41" fillId="39" borderId="249" xfId="41" applyNumberFormat="1" applyFont="1" applyFill="1" applyBorder="1" applyAlignment="1">
      <alignment horizontal="center" vertical="center"/>
    </xf>
    <xf numFmtId="1" fontId="41" fillId="39" borderId="250" xfId="41" applyNumberFormat="1" applyFont="1" applyFill="1" applyBorder="1" applyAlignment="1">
      <alignment horizontal="center" vertical="center"/>
    </xf>
    <xf numFmtId="1" fontId="35" fillId="41" borderId="54" xfId="41" applyNumberFormat="1" applyFont="1" applyFill="1" applyBorder="1" applyAlignment="1">
      <alignment horizontal="center"/>
    </xf>
    <xf numFmtId="1" fontId="35" fillId="41" borderId="221" xfId="41" applyNumberFormat="1" applyFont="1" applyFill="1" applyBorder="1" applyAlignment="1">
      <alignment horizontal="center"/>
    </xf>
    <xf numFmtId="1" fontId="35" fillId="41" borderId="168" xfId="41" applyNumberFormat="1" applyFont="1" applyFill="1" applyBorder="1" applyAlignment="1">
      <alignment horizontal="center" vertical="center" shrinkToFit="1"/>
    </xf>
    <xf numFmtId="0" fontId="35" fillId="34" borderId="10" xfId="41" applyFont="1" applyFill="1" applyBorder="1" applyAlignment="1">
      <alignment horizontal="center"/>
    </xf>
    <xf numFmtId="0" fontId="46" fillId="34" borderId="136" xfId="0" applyFont="1" applyFill="1" applyBorder="1"/>
    <xf numFmtId="0" fontId="46" fillId="34" borderId="0" xfId="0" applyFont="1" applyFill="1"/>
    <xf numFmtId="1" fontId="35" fillId="0" borderId="68" xfId="41" applyNumberFormat="1" applyFont="1" applyBorder="1" applyAlignment="1">
      <alignment horizontal="center"/>
    </xf>
    <xf numFmtId="0" fontId="35" fillId="0" borderId="184" xfId="41" applyFont="1" applyBorder="1" applyAlignment="1">
      <alignment horizontal="center"/>
    </xf>
    <xf numFmtId="1" fontId="35" fillId="0" borderId="169" xfId="41" applyNumberFormat="1" applyFont="1" applyBorder="1" applyAlignment="1">
      <alignment horizontal="center"/>
    </xf>
    <xf numFmtId="1" fontId="46" fillId="34" borderId="54" xfId="41" applyNumberFormat="1" applyFont="1" applyFill="1" applyBorder="1" applyAlignment="1">
      <alignment horizontal="center"/>
    </xf>
    <xf numFmtId="0" fontId="46" fillId="34" borderId="65" xfId="40" applyFont="1" applyFill="1" applyBorder="1" applyAlignment="1" applyProtection="1">
      <alignment horizontal="center"/>
      <protection locked="0"/>
    </xf>
    <xf numFmtId="0" fontId="46" fillId="34" borderId="128" xfId="40" applyFont="1" applyFill="1" applyBorder="1" applyAlignment="1" applyProtection="1">
      <alignment horizontal="center"/>
      <protection locked="0"/>
    </xf>
    <xf numFmtId="1" fontId="46" fillId="34" borderId="103" xfId="41" applyNumberFormat="1" applyFont="1" applyFill="1" applyBorder="1" applyAlignment="1">
      <alignment horizontal="center"/>
    </xf>
    <xf numFmtId="0" fontId="46" fillId="34" borderId="67" xfId="40" applyFont="1" applyFill="1" applyBorder="1" applyAlignment="1" applyProtection="1">
      <alignment horizontal="center"/>
      <protection locked="0"/>
    </xf>
    <xf numFmtId="0" fontId="46" fillId="34" borderId="86" xfId="40" applyFont="1" applyFill="1" applyBorder="1" applyAlignment="1" applyProtection="1">
      <alignment horizontal="center"/>
      <protection locked="0"/>
    </xf>
    <xf numFmtId="1" fontId="35" fillId="34" borderId="215" xfId="41" applyNumberFormat="1" applyFont="1" applyFill="1" applyBorder="1" applyAlignment="1" applyProtection="1">
      <alignment horizontal="center"/>
      <protection locked="0"/>
    </xf>
    <xf numFmtId="0" fontId="46" fillId="34" borderId="54" xfId="40" applyFont="1" applyFill="1" applyBorder="1" applyAlignment="1" applyProtection="1">
      <alignment horizontal="center"/>
      <protection locked="0"/>
    </xf>
    <xf numFmtId="0" fontId="46" fillId="34" borderId="44" xfId="40" applyFont="1" applyFill="1" applyBorder="1" applyAlignment="1" applyProtection="1">
      <alignment horizontal="center"/>
      <protection locked="0"/>
    </xf>
    <xf numFmtId="1" fontId="35" fillId="0" borderId="100" xfId="41" applyNumberFormat="1" applyFont="1" applyBorder="1" applyAlignment="1">
      <alignment horizontal="center"/>
    </xf>
    <xf numFmtId="0" fontId="35" fillId="0" borderId="103" xfId="40" applyFont="1" applyBorder="1" applyAlignment="1" applyProtection="1">
      <alignment horizontal="center"/>
      <protection locked="0"/>
    </xf>
    <xf numFmtId="0" fontId="35" fillId="0" borderId="105" xfId="40" applyFont="1" applyBorder="1" applyAlignment="1" applyProtection="1">
      <alignment horizontal="center"/>
      <protection locked="0"/>
    </xf>
    <xf numFmtId="0" fontId="35" fillId="0" borderId="12" xfId="42" applyFont="1" applyBorder="1" applyAlignment="1" applyProtection="1">
      <alignment horizontal="left"/>
      <protection locked="0"/>
    </xf>
    <xf numFmtId="0" fontId="35" fillId="0" borderId="100" xfId="41" applyFont="1" applyBorder="1" applyAlignment="1">
      <alignment horizontal="center"/>
    </xf>
    <xf numFmtId="1" fontId="35" fillId="0" borderId="101" xfId="41" applyNumberFormat="1" applyFont="1" applyBorder="1" applyAlignment="1" applyProtection="1">
      <alignment horizontal="center"/>
      <protection locked="0"/>
    </xf>
    <xf numFmtId="1" fontId="35" fillId="0" borderId="105" xfId="41" applyNumberFormat="1" applyFont="1" applyBorder="1" applyAlignment="1" applyProtection="1">
      <alignment horizontal="center"/>
      <protection locked="0"/>
    </xf>
    <xf numFmtId="0" fontId="35" fillId="0" borderId="173" xfId="41" applyFont="1" applyBorder="1" applyAlignment="1">
      <alignment horizontal="center"/>
    </xf>
    <xf numFmtId="1" fontId="35" fillId="0" borderId="201" xfId="41" applyNumberFormat="1" applyFont="1" applyBorder="1" applyAlignment="1" applyProtection="1">
      <alignment horizontal="center"/>
      <protection locked="0"/>
    </xf>
    <xf numFmtId="1" fontId="35" fillId="0" borderId="175" xfId="41" applyNumberFormat="1" applyFont="1" applyBorder="1" applyAlignment="1" applyProtection="1">
      <alignment horizontal="center"/>
      <protection locked="0"/>
    </xf>
    <xf numFmtId="1" fontId="51" fillId="25" borderId="255" xfId="41" applyNumberFormat="1" applyFont="1" applyFill="1" applyBorder="1" applyAlignment="1">
      <alignment horizontal="center"/>
    </xf>
    <xf numFmtId="1" fontId="42" fillId="25" borderId="256" xfId="41" applyNumberFormat="1" applyFont="1" applyFill="1" applyBorder="1" applyAlignment="1">
      <alignment horizontal="center"/>
    </xf>
    <xf numFmtId="1" fontId="42" fillId="25" borderId="253" xfId="41" applyNumberFormat="1" applyFont="1" applyFill="1" applyBorder="1" applyAlignment="1">
      <alignment horizontal="center"/>
    </xf>
    <xf numFmtId="1" fontId="42" fillId="25" borderId="254" xfId="41" applyNumberFormat="1" applyFont="1" applyFill="1" applyBorder="1" applyAlignment="1">
      <alignment horizontal="center"/>
    </xf>
    <xf numFmtId="1" fontId="35" fillId="25" borderId="257" xfId="41" applyNumberFormat="1" applyFont="1" applyFill="1" applyBorder="1" applyAlignment="1">
      <alignment horizontal="center"/>
    </xf>
    <xf numFmtId="1" fontId="35" fillId="25" borderId="15" xfId="41" applyNumberFormat="1" applyFont="1" applyFill="1" applyBorder="1" applyAlignment="1">
      <alignment horizontal="center"/>
    </xf>
    <xf numFmtId="1" fontId="35" fillId="25" borderId="258" xfId="41" applyNumberFormat="1" applyFont="1" applyFill="1" applyBorder="1" applyAlignment="1">
      <alignment horizontal="center"/>
    </xf>
    <xf numFmtId="0" fontId="35" fillId="24" borderId="146" xfId="42" applyFont="1" applyFill="1" applyBorder="1" applyAlignment="1">
      <alignment horizontal="left"/>
    </xf>
    <xf numFmtId="0" fontId="35" fillId="24" borderId="168" xfId="42" applyFont="1" applyFill="1" applyBorder="1" applyAlignment="1">
      <alignment horizontal="center"/>
    </xf>
    <xf numFmtId="0" fontId="42" fillId="24" borderId="147" xfId="42" applyFont="1" applyFill="1" applyBorder="1"/>
    <xf numFmtId="1" fontId="51" fillId="25" borderId="262" xfId="41" applyNumberFormat="1" applyFont="1" applyFill="1" applyBorder="1" applyAlignment="1">
      <alignment horizontal="center"/>
    </xf>
    <xf numFmtId="1" fontId="42" fillId="25" borderId="263" xfId="41" applyNumberFormat="1" applyFont="1" applyFill="1" applyBorder="1" applyAlignment="1">
      <alignment horizontal="center"/>
    </xf>
    <xf numFmtId="1" fontId="42" fillId="25" borderId="260" xfId="41" applyNumberFormat="1" applyFont="1" applyFill="1" applyBorder="1" applyAlignment="1">
      <alignment horizontal="center"/>
    </xf>
    <xf numFmtId="1" fontId="42" fillId="25" borderId="261" xfId="41" applyNumberFormat="1" applyFont="1" applyFill="1" applyBorder="1" applyAlignment="1">
      <alignment horizontal="center"/>
    </xf>
    <xf numFmtId="1" fontId="35" fillId="25" borderId="11" xfId="41" applyNumberFormat="1" applyFont="1" applyFill="1" applyBorder="1" applyAlignment="1">
      <alignment horizontal="center"/>
    </xf>
    <xf numFmtId="1" fontId="35" fillId="25" borderId="168" xfId="41" applyNumberFormat="1" applyFont="1" applyFill="1" applyBorder="1" applyAlignment="1">
      <alignment horizontal="center"/>
    </xf>
    <xf numFmtId="1" fontId="35" fillId="25" borderId="246" xfId="41" applyNumberFormat="1" applyFont="1" applyFill="1" applyBorder="1" applyAlignment="1">
      <alignment horizontal="center"/>
    </xf>
    <xf numFmtId="0" fontId="42" fillId="25" borderId="264" xfId="41" applyFont="1" applyFill="1" applyBorder="1"/>
    <xf numFmtId="1" fontId="42" fillId="25" borderId="265" xfId="41" applyNumberFormat="1" applyFont="1" applyFill="1" applyBorder="1" applyAlignment="1">
      <alignment horizontal="center"/>
    </xf>
    <xf numFmtId="1" fontId="42" fillId="25" borderId="266" xfId="41" applyNumberFormat="1" applyFont="1" applyFill="1" applyBorder="1" applyAlignment="1">
      <alignment horizontal="center"/>
    </xf>
    <xf numFmtId="1" fontId="42" fillId="25" borderId="267" xfId="41" applyNumberFormat="1" applyFont="1" applyFill="1" applyBorder="1" applyAlignment="1">
      <alignment horizontal="center"/>
    </xf>
    <xf numFmtId="0" fontId="35" fillId="25" borderId="268" xfId="41" applyFont="1" applyFill="1" applyBorder="1" applyAlignment="1">
      <alignment horizontal="center"/>
    </xf>
    <xf numFmtId="0" fontId="35" fillId="25" borderId="269" xfId="41" applyFont="1" applyFill="1" applyBorder="1" applyAlignment="1">
      <alignment horizontal="center"/>
    </xf>
    <xf numFmtId="0" fontId="51" fillId="25" borderId="71" xfId="41" applyFont="1" applyFill="1" applyBorder="1"/>
    <xf numFmtId="1" fontId="51" fillId="25" borderId="77" xfId="41" applyNumberFormat="1" applyFont="1" applyFill="1" applyBorder="1" applyAlignment="1">
      <alignment horizontal="center"/>
    </xf>
    <xf numFmtId="1" fontId="51" fillId="25" borderId="87" xfId="41" applyNumberFormat="1" applyFont="1" applyFill="1" applyBorder="1" applyAlignment="1">
      <alignment horizontal="center"/>
    </xf>
    <xf numFmtId="1" fontId="35" fillId="25" borderId="221" xfId="41" applyNumberFormat="1" applyFont="1" applyFill="1" applyBorder="1" applyAlignment="1">
      <alignment horizontal="center"/>
    </xf>
    <xf numFmtId="1" fontId="35" fillId="25" borderId="211" xfId="41" applyNumberFormat="1" applyFont="1" applyFill="1" applyBorder="1" applyAlignment="1">
      <alignment horizontal="center"/>
    </xf>
    <xf numFmtId="0" fontId="35" fillId="25" borderId="268" xfId="41" applyFont="1" applyFill="1" applyBorder="1" applyAlignment="1">
      <alignment horizontal="left"/>
    </xf>
    <xf numFmtId="0" fontId="51" fillId="25" borderId="269" xfId="41" applyFont="1" applyFill="1" applyBorder="1"/>
    <xf numFmtId="1" fontId="51" fillId="25" borderId="221" xfId="41" applyNumberFormat="1" applyFont="1" applyFill="1" applyBorder="1" applyAlignment="1">
      <alignment horizontal="center"/>
    </xf>
    <xf numFmtId="1" fontId="51" fillId="25" borderId="211" xfId="41" applyNumberFormat="1" applyFont="1" applyFill="1" applyBorder="1" applyAlignment="1">
      <alignment horizontal="center"/>
    </xf>
    <xf numFmtId="0" fontId="35" fillId="25" borderId="205" xfId="41" applyFont="1" applyFill="1" applyBorder="1" applyAlignment="1">
      <alignment horizontal="left"/>
    </xf>
    <xf numFmtId="0" fontId="35" fillId="25" borderId="217" xfId="41" applyFont="1" applyFill="1" applyBorder="1" applyAlignment="1">
      <alignment horizontal="center"/>
    </xf>
    <xf numFmtId="0" fontId="51" fillId="25" borderId="217" xfId="41" applyFont="1" applyFill="1" applyBorder="1"/>
    <xf numFmtId="1" fontId="51" fillId="25" borderId="270" xfId="41" applyNumberFormat="1" applyFont="1" applyFill="1" applyBorder="1" applyAlignment="1">
      <alignment horizontal="center"/>
    </xf>
    <xf numFmtId="1" fontId="51" fillId="25" borderId="218" xfId="41" applyNumberFormat="1" applyFont="1" applyFill="1" applyBorder="1" applyAlignment="1">
      <alignment horizontal="center"/>
    </xf>
    <xf numFmtId="0" fontId="42" fillId="25" borderId="271" xfId="41" applyFont="1" applyFill="1" applyBorder="1" applyAlignment="1">
      <alignment horizontal="left"/>
    </xf>
    <xf numFmtId="0" fontId="43" fillId="25" borderId="272" xfId="41" applyFont="1" applyFill="1" applyBorder="1" applyAlignment="1">
      <alignment horizontal="center"/>
    </xf>
    <xf numFmtId="0" fontId="36" fillId="25" borderId="273" xfId="41" applyFont="1" applyFill="1" applyBorder="1"/>
    <xf numFmtId="1" fontId="42" fillId="25" borderId="274" xfId="41" applyNumberFormat="1" applyFont="1" applyFill="1" applyBorder="1" applyAlignment="1">
      <alignment horizontal="center"/>
    </xf>
    <xf numFmtId="1" fontId="42" fillId="25" borderId="275" xfId="41" applyNumberFormat="1" applyFont="1" applyFill="1" applyBorder="1" applyAlignment="1">
      <alignment horizontal="center"/>
    </xf>
    <xf numFmtId="1" fontId="42" fillId="25" borderId="276" xfId="41" applyNumberFormat="1" applyFont="1" applyFill="1" applyBorder="1" applyAlignment="1">
      <alignment horizontal="center"/>
    </xf>
    <xf numFmtId="1" fontId="42" fillId="25" borderId="277" xfId="41" applyNumberFormat="1" applyFont="1" applyFill="1" applyBorder="1" applyAlignment="1">
      <alignment horizontal="center"/>
    </xf>
    <xf numFmtId="1" fontId="42" fillId="25" borderId="278" xfId="41" applyNumberFormat="1" applyFont="1" applyFill="1" applyBorder="1" applyAlignment="1">
      <alignment horizontal="center"/>
    </xf>
    <xf numFmtId="0" fontId="35" fillId="24" borderId="280" xfId="42" applyFont="1" applyFill="1" applyBorder="1" applyAlignment="1">
      <alignment horizontal="left"/>
    </xf>
    <xf numFmtId="0" fontId="35" fillId="24" borderId="15" xfId="42" applyFont="1" applyFill="1" applyBorder="1" applyAlignment="1">
      <alignment horizontal="center"/>
    </xf>
    <xf numFmtId="0" fontId="42" fillId="24" borderId="26" xfId="42" applyFont="1" applyFill="1" applyBorder="1"/>
    <xf numFmtId="1" fontId="51" fillId="25" borderId="281" xfId="41" applyNumberFormat="1" applyFont="1" applyFill="1" applyBorder="1" applyAlignment="1">
      <alignment horizontal="center"/>
    </xf>
    <xf numFmtId="1" fontId="35" fillId="41" borderId="269" xfId="41" applyNumberFormat="1" applyFont="1" applyFill="1" applyBorder="1" applyAlignment="1">
      <alignment horizontal="center"/>
    </xf>
    <xf numFmtId="1" fontId="35" fillId="25" borderId="65" xfId="41" applyNumberFormat="1" applyFont="1" applyFill="1" applyBorder="1" applyAlignment="1">
      <alignment horizontal="center"/>
    </xf>
    <xf numFmtId="0" fontId="35" fillId="24" borderId="69" xfId="41" applyFont="1" applyFill="1" applyBorder="1" applyAlignment="1">
      <alignment horizontal="center"/>
    </xf>
    <xf numFmtId="0" fontId="35" fillId="40" borderId="10" xfId="41" applyFont="1" applyFill="1" applyBorder="1" applyAlignment="1">
      <alignment horizontal="center"/>
    </xf>
    <xf numFmtId="0" fontId="35" fillId="0" borderId="285" xfId="41" applyFont="1" applyBorder="1"/>
    <xf numFmtId="0" fontId="35" fillId="0" borderId="285" xfId="0" applyFont="1" applyBorder="1"/>
    <xf numFmtId="1" fontId="35" fillId="25" borderId="286" xfId="41" applyNumberFormat="1" applyFont="1" applyFill="1" applyBorder="1" applyAlignment="1">
      <alignment horizontal="center" vertical="center" shrinkToFit="1"/>
    </xf>
    <xf numFmtId="1" fontId="36" fillId="25" borderId="287" xfId="41" applyNumberFormat="1" applyFont="1" applyFill="1" applyBorder="1" applyAlignment="1">
      <alignment horizontal="center"/>
    </xf>
    <xf numFmtId="0" fontId="42" fillId="25" borderId="288" xfId="0" applyFont="1" applyFill="1" applyBorder="1" applyAlignment="1">
      <alignment horizontal="center" vertical="center" wrapText="1"/>
    </xf>
    <xf numFmtId="1" fontId="36" fillId="25" borderId="289" xfId="41" applyNumberFormat="1" applyFont="1" applyFill="1" applyBorder="1" applyAlignment="1">
      <alignment horizontal="center"/>
    </xf>
    <xf numFmtId="0" fontId="35" fillId="0" borderId="288" xfId="0" applyFont="1" applyBorder="1" applyAlignment="1">
      <alignment horizontal="center" vertical="center" wrapText="1"/>
    </xf>
    <xf numFmtId="1" fontId="36" fillId="0" borderId="290" xfId="41" applyNumberFormat="1" applyFont="1" applyBorder="1" applyAlignment="1">
      <alignment horizontal="center"/>
    </xf>
    <xf numFmtId="0" fontId="35" fillId="24" borderId="18" xfId="42" applyFont="1" applyFill="1" applyBorder="1"/>
    <xf numFmtId="0" fontId="41" fillId="40" borderId="24" xfId="42" applyFont="1" applyFill="1" applyBorder="1"/>
    <xf numFmtId="1" fontId="36" fillId="31" borderId="289" xfId="0" applyNumberFormat="1" applyFont="1" applyFill="1" applyBorder="1" applyAlignment="1">
      <alignment horizontal="center" vertical="center"/>
    </xf>
    <xf numFmtId="0" fontId="35" fillId="25" borderId="291" xfId="41" applyFont="1" applyFill="1" applyBorder="1"/>
    <xf numFmtId="0" fontId="35" fillId="25" borderId="292" xfId="41" applyFont="1" applyFill="1" applyBorder="1"/>
    <xf numFmtId="1" fontId="35" fillId="25" borderId="286" xfId="41" applyNumberFormat="1" applyFont="1" applyFill="1" applyBorder="1"/>
    <xf numFmtId="1" fontId="37" fillId="25" borderId="293" xfId="41" applyNumberFormat="1" applyFont="1" applyFill="1" applyBorder="1"/>
    <xf numFmtId="1" fontId="35" fillId="37" borderId="294" xfId="41" applyNumberFormat="1" applyFont="1" applyFill="1" applyBorder="1"/>
    <xf numFmtId="0" fontId="35" fillId="0" borderId="11" xfId="41" applyFont="1" applyBorder="1" applyAlignment="1" applyProtection="1">
      <alignment horizontal="center"/>
      <protection locked="0"/>
    </xf>
    <xf numFmtId="0" fontId="35" fillId="0" borderId="12" xfId="41" applyFont="1" applyBorder="1" applyAlignment="1" applyProtection="1">
      <alignment horizontal="center"/>
      <protection locked="0"/>
    </xf>
    <xf numFmtId="0" fontId="35" fillId="0" borderId="146" xfId="41" applyFont="1" applyBorder="1" applyAlignment="1" applyProtection="1">
      <alignment horizontal="left" vertical="center"/>
      <protection locked="0"/>
    </xf>
    <xf numFmtId="0" fontId="35" fillId="0" borderId="99" xfId="41" applyFont="1" applyBorder="1" applyAlignment="1" applyProtection="1">
      <alignment horizontal="center"/>
      <protection locked="0"/>
    </xf>
    <xf numFmtId="0" fontId="35" fillId="26" borderId="146" xfId="41" applyFont="1" applyFill="1" applyBorder="1" applyAlignment="1" applyProtection="1">
      <alignment horizontal="left" vertical="center"/>
      <protection locked="0"/>
    </xf>
    <xf numFmtId="0" fontId="43" fillId="26" borderId="13" xfId="41" applyFont="1" applyFill="1" applyBorder="1" applyAlignment="1" applyProtection="1">
      <alignment horizontal="left" vertical="center"/>
      <protection locked="0"/>
    </xf>
    <xf numFmtId="0" fontId="35" fillId="28" borderId="13" xfId="41" applyFont="1" applyFill="1" applyBorder="1" applyAlignment="1" applyProtection="1">
      <alignment horizontal="left" vertical="center"/>
      <protection locked="0"/>
    </xf>
    <xf numFmtId="0" fontId="35" fillId="28" borderId="12" xfId="41" applyFont="1" applyFill="1" applyBorder="1" applyProtection="1">
      <protection locked="0"/>
    </xf>
    <xf numFmtId="0" fontId="35" fillId="0" borderId="12" xfId="41" applyFont="1" applyBorder="1" applyAlignment="1" applyProtection="1">
      <alignment horizontal="left"/>
      <protection locked="0"/>
    </xf>
    <xf numFmtId="0" fontId="35" fillId="0" borderId="212" xfId="40" applyFont="1" applyBorder="1" applyAlignment="1" applyProtection="1">
      <alignment horizontal="center"/>
      <protection locked="0"/>
    </xf>
    <xf numFmtId="0" fontId="35" fillId="0" borderId="154" xfId="41" applyFont="1" applyBorder="1" applyProtection="1">
      <protection locked="0"/>
    </xf>
    <xf numFmtId="0" fontId="35" fillId="0" borderId="211" xfId="40" applyFont="1" applyBorder="1" applyAlignment="1" applyProtection="1">
      <alignment horizontal="center"/>
      <protection locked="0"/>
    </xf>
    <xf numFmtId="0" fontId="35" fillId="0" borderId="156" xfId="40" applyFont="1" applyBorder="1" applyAlignment="1" applyProtection="1">
      <alignment horizontal="center"/>
      <protection locked="0"/>
    </xf>
    <xf numFmtId="0" fontId="35" fillId="0" borderId="213" xfId="40" applyFont="1" applyBorder="1" applyAlignment="1" applyProtection="1">
      <alignment horizontal="center"/>
      <protection locked="0"/>
    </xf>
    <xf numFmtId="0" fontId="35" fillId="0" borderId="171" xfId="40" applyFont="1" applyBorder="1" applyAlignment="1" applyProtection="1">
      <alignment horizontal="center"/>
      <protection locked="0"/>
    </xf>
    <xf numFmtId="1" fontId="35" fillId="25" borderId="269" xfId="41" applyNumberFormat="1" applyFont="1" applyFill="1" applyBorder="1" applyAlignment="1">
      <alignment horizontal="center"/>
    </xf>
    <xf numFmtId="1" fontId="35" fillId="0" borderId="295" xfId="41" applyNumberFormat="1" applyFont="1" applyBorder="1" applyAlignment="1" applyProtection="1">
      <alignment horizontal="center"/>
      <protection locked="0"/>
    </xf>
    <xf numFmtId="1" fontId="35" fillId="25" borderId="296" xfId="41" applyNumberFormat="1" applyFont="1" applyFill="1" applyBorder="1" applyAlignment="1">
      <alignment horizontal="center"/>
    </xf>
    <xf numFmtId="1" fontId="35" fillId="0" borderId="262" xfId="41" applyNumberFormat="1" applyFont="1" applyBorder="1" applyAlignment="1" applyProtection="1">
      <alignment horizontal="center"/>
      <protection locked="0"/>
    </xf>
    <xf numFmtId="0" fontId="35" fillId="0" borderId="297" xfId="40" applyFont="1" applyBorder="1" applyAlignment="1" applyProtection="1">
      <alignment horizontal="center"/>
      <protection locked="0"/>
    </xf>
    <xf numFmtId="1" fontId="35" fillId="0" borderId="298" xfId="41" applyNumberFormat="1" applyFont="1" applyBorder="1" applyAlignment="1" applyProtection="1">
      <alignment horizontal="center"/>
      <protection locked="0"/>
    </xf>
    <xf numFmtId="1" fontId="35" fillId="25" borderId="299" xfId="41" applyNumberFormat="1" applyFont="1" applyFill="1" applyBorder="1" applyAlignment="1">
      <alignment horizontal="center"/>
    </xf>
    <xf numFmtId="1" fontId="35" fillId="25" borderId="300" xfId="41" applyNumberFormat="1" applyFont="1" applyFill="1" applyBorder="1" applyAlignment="1">
      <alignment horizontal="center"/>
    </xf>
    <xf numFmtId="1" fontId="35" fillId="0" borderId="10" xfId="41" applyNumberFormat="1" applyFont="1" applyBorder="1" applyAlignment="1" applyProtection="1">
      <alignment horizontal="center"/>
      <protection locked="0"/>
    </xf>
    <xf numFmtId="0" fontId="35" fillId="0" borderId="10" xfId="41" applyFont="1" applyBorder="1" applyAlignment="1" applyProtection="1">
      <alignment horizontal="center"/>
      <protection locked="0"/>
    </xf>
    <xf numFmtId="0" fontId="35" fillId="0" borderId="131" xfId="41" applyFont="1" applyBorder="1" applyAlignment="1" applyProtection="1">
      <alignment horizontal="center"/>
      <protection locked="0"/>
    </xf>
    <xf numFmtId="0" fontId="35" fillId="0" borderId="211" xfId="41" applyFont="1" applyBorder="1" applyAlignment="1">
      <alignment horizontal="center"/>
    </xf>
    <xf numFmtId="1" fontId="35" fillId="0" borderId="156" xfId="41" applyNumberFormat="1" applyFont="1" applyBorder="1" applyAlignment="1" applyProtection="1">
      <alignment horizontal="center"/>
      <protection locked="0"/>
    </xf>
    <xf numFmtId="1" fontId="35" fillId="0" borderId="213" xfId="41" applyNumberFormat="1" applyFont="1" applyBorder="1" applyAlignment="1" applyProtection="1">
      <alignment horizontal="center"/>
      <protection locked="0"/>
    </xf>
    <xf numFmtId="0" fontId="35" fillId="0" borderId="171" xfId="41" applyFont="1" applyBorder="1" applyAlignment="1">
      <alignment horizontal="center"/>
    </xf>
    <xf numFmtId="1" fontId="46" fillId="0" borderId="54" xfId="41" applyNumberFormat="1" applyFont="1" applyBorder="1" applyAlignment="1">
      <alignment horizontal="center"/>
    </xf>
    <xf numFmtId="0" fontId="46" fillId="0" borderId="65" xfId="40" applyFont="1" applyBorder="1" applyAlignment="1" applyProtection="1">
      <alignment horizontal="center"/>
      <protection locked="0"/>
    </xf>
    <xf numFmtId="0" fontId="46" fillId="0" borderId="67" xfId="40" applyFont="1" applyBorder="1" applyAlignment="1" applyProtection="1">
      <alignment horizontal="center"/>
      <protection locked="0"/>
    </xf>
    <xf numFmtId="1" fontId="35" fillId="0" borderId="215" xfId="41" applyNumberFormat="1" applyFont="1" applyBorder="1" applyAlignment="1" applyProtection="1">
      <alignment horizontal="center"/>
      <protection locked="0"/>
    </xf>
    <xf numFmtId="0" fontId="46" fillId="0" borderId="128" xfId="40" applyFont="1" applyBorder="1" applyAlignment="1" applyProtection="1">
      <alignment horizontal="center"/>
      <protection locked="0"/>
    </xf>
    <xf numFmtId="1" fontId="46" fillId="0" borderId="103" xfId="41" applyNumberFormat="1" applyFont="1" applyBorder="1" applyAlignment="1">
      <alignment horizontal="center"/>
    </xf>
    <xf numFmtId="0" fontId="46" fillId="0" borderId="54" xfId="40" applyFont="1" applyBorder="1" applyAlignment="1" applyProtection="1">
      <alignment horizontal="center"/>
      <protection locked="0"/>
    </xf>
    <xf numFmtId="0" fontId="35" fillId="38" borderId="168" xfId="0" applyFont="1" applyFill="1" applyBorder="1" applyAlignment="1">
      <alignment horizontal="center"/>
    </xf>
    <xf numFmtId="1" fontId="35" fillId="0" borderId="162" xfId="0" applyNumberFormat="1" applyFont="1" applyBorder="1" applyAlignment="1">
      <alignment horizontal="center"/>
    </xf>
    <xf numFmtId="1" fontId="35" fillId="0" borderId="163" xfId="0" applyNumberFormat="1" applyFont="1" applyBorder="1" applyAlignment="1">
      <alignment horizontal="center"/>
    </xf>
    <xf numFmtId="0" fontId="35" fillId="0" borderId="163" xfId="0" applyFont="1" applyBorder="1" applyAlignment="1" applyProtection="1">
      <alignment horizontal="center"/>
      <protection locked="0"/>
    </xf>
    <xf numFmtId="0" fontId="35" fillId="0" borderId="301" xfId="0" applyFont="1" applyBorder="1" applyAlignment="1" applyProtection="1">
      <alignment horizontal="center"/>
      <protection locked="0"/>
    </xf>
    <xf numFmtId="1" fontId="35" fillId="28" borderId="54" xfId="41" applyNumberFormat="1" applyFont="1" applyFill="1" applyBorder="1" applyAlignment="1">
      <alignment horizontal="center"/>
    </xf>
    <xf numFmtId="0" fontId="35" fillId="34" borderId="153" xfId="41" applyFont="1" applyFill="1" applyBorder="1" applyAlignment="1">
      <alignment horizontal="center"/>
    </xf>
    <xf numFmtId="1" fontId="35" fillId="34" borderId="103" xfId="41" applyNumberFormat="1" applyFont="1" applyFill="1" applyBorder="1" applyAlignment="1">
      <alignment horizontal="center"/>
    </xf>
    <xf numFmtId="1" fontId="35" fillId="34" borderId="100" xfId="41" applyNumberFormat="1" applyFont="1" applyFill="1" applyBorder="1" applyAlignment="1">
      <alignment horizontal="center"/>
    </xf>
    <xf numFmtId="0" fontId="35" fillId="34" borderId="103" xfId="40" applyFont="1" applyFill="1" applyBorder="1" applyAlignment="1" applyProtection="1">
      <alignment horizontal="center"/>
      <protection locked="0"/>
    </xf>
    <xf numFmtId="0" fontId="35" fillId="34" borderId="128" xfId="40" applyFont="1" applyFill="1" applyBorder="1" applyAlignment="1" applyProtection="1">
      <alignment horizontal="center"/>
      <protection locked="0"/>
    </xf>
    <xf numFmtId="0" fontId="35" fillId="34" borderId="105" xfId="40" applyFont="1" applyFill="1" applyBorder="1" applyAlignment="1" applyProtection="1">
      <alignment horizontal="center"/>
      <protection locked="0"/>
    </xf>
    <xf numFmtId="1" fontId="35" fillId="41" borderId="103" xfId="41" applyNumberFormat="1" applyFont="1" applyFill="1" applyBorder="1" applyAlignment="1">
      <alignment horizontal="center"/>
    </xf>
    <xf numFmtId="1" fontId="35" fillId="41" borderId="100" xfId="41" applyNumberFormat="1" applyFont="1" applyFill="1" applyBorder="1" applyAlignment="1">
      <alignment horizontal="center"/>
    </xf>
    <xf numFmtId="1" fontId="35" fillId="41" borderId="102" xfId="41" applyNumberFormat="1" applyFont="1" applyFill="1" applyBorder="1" applyAlignment="1">
      <alignment horizontal="center" vertical="center" shrinkToFit="1"/>
    </xf>
    <xf numFmtId="0" fontId="35" fillId="34" borderId="10" xfId="41" applyFont="1" applyFill="1" applyBorder="1"/>
    <xf numFmtId="0" fontId="35" fillId="34" borderId="0" xfId="0" applyFont="1" applyFill="1"/>
    <xf numFmtId="1" fontId="35" fillId="34" borderId="86" xfId="41" applyNumberFormat="1" applyFont="1" applyFill="1" applyBorder="1" applyAlignment="1" applyProtection="1">
      <alignment horizontal="center"/>
      <protection locked="0"/>
    </xf>
    <xf numFmtId="0" fontId="35" fillId="34" borderId="153" xfId="41" applyFont="1" applyFill="1" applyBorder="1"/>
    <xf numFmtId="0" fontId="35" fillId="34" borderId="152" xfId="41" applyFont="1" applyFill="1" applyBorder="1" applyAlignment="1">
      <alignment horizontal="center"/>
    </xf>
    <xf numFmtId="0" fontId="35" fillId="34" borderId="129" xfId="40" applyFont="1" applyFill="1" applyBorder="1" applyAlignment="1" applyProtection="1">
      <alignment horizontal="center"/>
      <protection locked="0"/>
    </xf>
    <xf numFmtId="0" fontId="42" fillId="25" borderId="96" xfId="41" applyFont="1" applyFill="1" applyBorder="1" applyAlignment="1">
      <alignment horizontal="left"/>
    </xf>
    <xf numFmtId="0" fontId="42" fillId="25" borderId="97" xfId="41" applyFont="1" applyFill="1" applyBorder="1"/>
    <xf numFmtId="1" fontId="36" fillId="24" borderId="35" xfId="42" applyNumberFormat="1" applyFont="1" applyFill="1" applyBorder="1" applyAlignment="1">
      <alignment horizontal="center"/>
    </xf>
    <xf numFmtId="0" fontId="36" fillId="24" borderId="98" xfId="42" applyFont="1" applyFill="1" applyBorder="1" applyAlignment="1">
      <alignment horizontal="center"/>
    </xf>
    <xf numFmtId="1" fontId="36" fillId="24" borderId="23" xfId="42" applyNumberFormat="1" applyFont="1" applyFill="1" applyBorder="1" applyAlignment="1">
      <alignment horizontal="center"/>
    </xf>
    <xf numFmtId="0" fontId="42" fillId="24" borderId="22" xfId="42" applyFont="1" applyFill="1" applyBorder="1" applyAlignment="1">
      <alignment horizontal="left"/>
    </xf>
    <xf numFmtId="0" fontId="42" fillId="24" borderId="23" xfId="42" applyFont="1" applyFill="1" applyBorder="1"/>
    <xf numFmtId="0" fontId="36" fillId="33" borderId="37" xfId="42" applyFont="1" applyFill="1" applyBorder="1" applyAlignment="1">
      <alignment horizontal="center"/>
    </xf>
    <xf numFmtId="0" fontId="36" fillId="33" borderId="98" xfId="42" applyFont="1" applyFill="1" applyBorder="1" applyAlignment="1">
      <alignment horizontal="center"/>
    </xf>
    <xf numFmtId="1" fontId="36" fillId="33" borderId="34" xfId="42" applyNumberFormat="1" applyFont="1" applyFill="1" applyBorder="1" applyAlignment="1">
      <alignment horizontal="center"/>
    </xf>
    <xf numFmtId="1" fontId="36" fillId="33" borderId="22" xfId="42" applyNumberFormat="1" applyFont="1" applyFill="1" applyBorder="1" applyAlignment="1">
      <alignment horizontal="center"/>
    </xf>
    <xf numFmtId="1" fontId="36" fillId="33" borderId="204" xfId="42" applyNumberFormat="1" applyFont="1" applyFill="1" applyBorder="1" applyAlignment="1">
      <alignment horizontal="center"/>
    </xf>
    <xf numFmtId="1" fontId="35" fillId="25" borderId="100" xfId="41" applyNumberFormat="1" applyFont="1" applyFill="1" applyBorder="1" applyAlignment="1">
      <alignment horizontal="center"/>
    </xf>
    <xf numFmtId="0" fontId="35" fillId="25" borderId="100" xfId="41" applyFont="1" applyFill="1" applyBorder="1" applyAlignment="1">
      <alignment horizontal="center"/>
    </xf>
    <xf numFmtId="1" fontId="35" fillId="25" borderId="106" xfId="41" applyNumberFormat="1" applyFont="1" applyFill="1" applyBorder="1" applyAlignment="1">
      <alignment horizontal="center"/>
    </xf>
    <xf numFmtId="1" fontId="35" fillId="25" borderId="203" xfId="41" applyNumberFormat="1" applyFont="1" applyFill="1" applyBorder="1" applyAlignment="1">
      <alignment horizontal="center" vertical="center" shrinkToFit="1"/>
    </xf>
    <xf numFmtId="0" fontId="35" fillId="0" borderId="236" xfId="41" applyFont="1" applyBorder="1"/>
    <xf numFmtId="0" fontId="35" fillId="0" borderId="210" xfId="41" applyFont="1" applyBorder="1"/>
    <xf numFmtId="0" fontId="35" fillId="0" borderId="237" xfId="41" applyFont="1" applyBorder="1"/>
    <xf numFmtId="0" fontId="35" fillId="0" borderId="238" xfId="41" applyFont="1" applyBorder="1"/>
    <xf numFmtId="1" fontId="36" fillId="24" borderId="104" xfId="42" applyNumberFormat="1" applyFont="1" applyFill="1" applyBorder="1" applyAlignment="1">
      <alignment horizontal="center" vertical="center"/>
    </xf>
    <xf numFmtId="1" fontId="42" fillId="25" borderId="281" xfId="41" applyNumberFormat="1" applyFont="1" applyFill="1" applyBorder="1" applyAlignment="1">
      <alignment horizontal="center"/>
    </xf>
    <xf numFmtId="1" fontId="42" fillId="25" borderId="262" xfId="41" applyNumberFormat="1" applyFont="1" applyFill="1" applyBorder="1" applyAlignment="1">
      <alignment horizontal="center"/>
    </xf>
    <xf numFmtId="0" fontId="42" fillId="33" borderId="22" xfId="42" applyFont="1" applyFill="1" applyBorder="1" applyAlignment="1">
      <alignment horizontal="left"/>
    </xf>
    <xf numFmtId="0" fontId="42" fillId="33" borderId="23" xfId="42" applyFont="1" applyFill="1" applyBorder="1"/>
    <xf numFmtId="0" fontId="42" fillId="0" borderId="10" xfId="41" applyFont="1" applyBorder="1"/>
    <xf numFmtId="0" fontId="42" fillId="24" borderId="95" xfId="42" applyFont="1" applyFill="1" applyBorder="1"/>
    <xf numFmtId="0" fontId="36" fillId="24" borderId="125" xfId="42" applyFont="1" applyFill="1" applyBorder="1" applyAlignment="1">
      <alignment horizontal="center"/>
    </xf>
    <xf numFmtId="1" fontId="54" fillId="24" borderId="25" xfId="42" applyNumberFormat="1" applyFont="1" applyFill="1" applyBorder="1" applyAlignment="1">
      <alignment horizontal="center"/>
    </xf>
    <xf numFmtId="1" fontId="36" fillId="24" borderId="25" xfId="42" applyNumberFormat="1" applyFont="1" applyFill="1" applyBorder="1" applyAlignment="1">
      <alignment horizontal="center"/>
    </xf>
    <xf numFmtId="0" fontId="36" fillId="24" borderId="127" xfId="42" applyFont="1" applyFill="1" applyBorder="1"/>
    <xf numFmtId="0" fontId="36" fillId="24" borderId="130" xfId="42" applyFont="1" applyFill="1" applyBorder="1"/>
    <xf numFmtId="1" fontId="36" fillId="24" borderId="0" xfId="42" applyNumberFormat="1" applyFont="1" applyFill="1" applyAlignment="1">
      <alignment horizontal="center"/>
    </xf>
    <xf numFmtId="0" fontId="36" fillId="24" borderId="24" xfId="42" applyFont="1" applyFill="1" applyBorder="1"/>
    <xf numFmtId="0" fontId="42" fillId="0" borderId="0" xfId="0" applyFont="1"/>
    <xf numFmtId="0" fontId="42" fillId="24" borderId="21" xfId="41" applyFont="1" applyFill="1" applyBorder="1"/>
    <xf numFmtId="0" fontId="42" fillId="24" borderId="16" xfId="0" applyFont="1" applyFill="1" applyBorder="1" applyAlignment="1">
      <alignment horizontal="center" vertical="center" wrapText="1"/>
    </xf>
    <xf numFmtId="0" fontId="42" fillId="24" borderId="29" xfId="0" applyFont="1" applyFill="1" applyBorder="1" applyAlignment="1">
      <alignment horizontal="center" vertical="center" wrapText="1"/>
    </xf>
    <xf numFmtId="1" fontId="36" fillId="24" borderId="158" xfId="42" applyNumberFormat="1" applyFont="1" applyFill="1" applyBorder="1" applyAlignment="1">
      <alignment horizontal="center" vertical="center"/>
    </xf>
    <xf numFmtId="0" fontId="36" fillId="24" borderId="226" xfId="41" applyFont="1" applyFill="1" applyBorder="1" applyAlignment="1">
      <alignment horizontal="center" vertical="center"/>
    </xf>
    <xf numFmtId="1" fontId="36" fillId="24" borderId="23" xfId="41" applyNumberFormat="1" applyFont="1" applyFill="1" applyBorder="1" applyAlignment="1">
      <alignment horizontal="center" vertical="center"/>
    </xf>
    <xf numFmtId="0" fontId="36" fillId="24" borderId="158" xfId="41" applyFont="1" applyFill="1" applyBorder="1" applyAlignment="1">
      <alignment horizontal="center" vertical="center"/>
    </xf>
    <xf numFmtId="1" fontId="36" fillId="24" borderId="226" xfId="41" applyNumberFormat="1" applyFont="1" applyFill="1" applyBorder="1" applyAlignment="1">
      <alignment horizontal="center" vertical="center"/>
    </xf>
    <xf numFmtId="1" fontId="36" fillId="24" borderId="142" xfId="41" applyNumberFormat="1" applyFont="1" applyFill="1" applyBorder="1" applyAlignment="1">
      <alignment horizontal="center" vertical="center"/>
    </xf>
    <xf numFmtId="0" fontId="36" fillId="24" borderId="98" xfId="41" applyFont="1" applyFill="1" applyBorder="1" applyAlignment="1">
      <alignment horizontal="center" vertical="center"/>
    </xf>
    <xf numFmtId="0" fontId="36" fillId="24" borderId="227" xfId="41" applyFont="1" applyFill="1" applyBorder="1" applyAlignment="1">
      <alignment horizontal="center" vertical="center"/>
    </xf>
    <xf numFmtId="1" fontId="36" fillId="24" borderId="34" xfId="41" applyNumberFormat="1" applyFont="1" applyFill="1" applyBorder="1" applyAlignment="1">
      <alignment horizontal="center" vertical="center"/>
    </xf>
    <xf numFmtId="1" fontId="36" fillId="24" borderId="36" xfId="41" applyNumberFormat="1" applyFont="1" applyFill="1" applyBorder="1" applyAlignment="1">
      <alignment horizontal="center" vertical="center"/>
    </xf>
    <xf numFmtId="0" fontId="36" fillId="0" borderId="22" xfId="41" applyFont="1" applyBorder="1" applyAlignment="1">
      <alignment horizontal="center" vertical="center"/>
    </xf>
    <xf numFmtId="0" fontId="42" fillId="0" borderId="206" xfId="41" applyFont="1" applyBorder="1" applyAlignment="1">
      <alignment horizontal="center" vertical="center"/>
    </xf>
    <xf numFmtId="1" fontId="36" fillId="25" borderId="249" xfId="41" applyNumberFormat="1" applyFont="1" applyFill="1" applyBorder="1" applyAlignment="1">
      <alignment horizontal="center" vertical="center"/>
    </xf>
    <xf numFmtId="1" fontId="36" fillId="25" borderId="250" xfId="41" applyNumberFormat="1" applyFont="1" applyFill="1" applyBorder="1" applyAlignment="1">
      <alignment horizontal="center" vertical="center"/>
    </xf>
    <xf numFmtId="0" fontId="36" fillId="0" borderId="23" xfId="41" applyFont="1" applyBorder="1" applyAlignment="1">
      <alignment horizontal="center" vertical="center"/>
    </xf>
    <xf numFmtId="0" fontId="42" fillId="0" borderId="142" xfId="41" applyFont="1" applyBorder="1" applyAlignment="1">
      <alignment horizontal="center" vertical="center"/>
    </xf>
    <xf numFmtId="1" fontId="36" fillId="25" borderId="107" xfId="41" applyNumberFormat="1" applyFont="1" applyFill="1" applyBorder="1" applyAlignment="1">
      <alignment horizontal="center"/>
    </xf>
    <xf numFmtId="1" fontId="36" fillId="25" borderId="228" xfId="41" applyNumberFormat="1" applyFont="1" applyFill="1" applyBorder="1" applyAlignment="1">
      <alignment horizontal="center"/>
    </xf>
    <xf numFmtId="0" fontId="36" fillId="24" borderId="142" xfId="41" applyFont="1" applyFill="1" applyBorder="1" applyAlignment="1">
      <alignment horizontal="center" vertical="center"/>
    </xf>
    <xf numFmtId="1" fontId="36" fillId="24" borderId="229" xfId="0" applyNumberFormat="1" applyFont="1" applyFill="1" applyBorder="1" applyAlignment="1">
      <alignment horizontal="center" vertical="center"/>
    </xf>
    <xf numFmtId="1" fontId="36" fillId="24" borderId="142" xfId="0" applyNumberFormat="1" applyFont="1" applyFill="1" applyBorder="1" applyAlignment="1">
      <alignment horizontal="center" vertical="center"/>
    </xf>
    <xf numFmtId="1" fontId="36" fillId="24" borderId="229" xfId="41" applyNumberFormat="1" applyFont="1" applyFill="1" applyBorder="1" applyAlignment="1">
      <alignment horizontal="center" vertical="center"/>
    </xf>
    <xf numFmtId="1" fontId="36" fillId="24" borderId="23" xfId="0" applyNumberFormat="1" applyFont="1" applyFill="1" applyBorder="1" applyAlignment="1">
      <alignment horizontal="center" vertical="center"/>
    </xf>
    <xf numFmtId="1" fontId="36" fillId="24" borderId="230" xfId="0" applyNumberFormat="1" applyFont="1" applyFill="1" applyBorder="1" applyAlignment="1">
      <alignment horizontal="center" vertical="center"/>
    </xf>
    <xf numFmtId="0" fontId="36" fillId="40" borderId="158" xfId="41" applyFont="1" applyFill="1" applyBorder="1" applyAlignment="1">
      <alignment horizontal="center" vertical="center"/>
    </xf>
    <xf numFmtId="1" fontId="36" fillId="39" borderId="249" xfId="41" applyNumberFormat="1" applyFont="1" applyFill="1" applyBorder="1" applyAlignment="1">
      <alignment horizontal="center" vertical="center"/>
    </xf>
    <xf numFmtId="1" fontId="36" fillId="39" borderId="250" xfId="41" applyNumberFormat="1" applyFont="1" applyFill="1" applyBorder="1" applyAlignment="1">
      <alignment horizontal="center" vertical="center"/>
    </xf>
    <xf numFmtId="0" fontId="36" fillId="40" borderId="0" xfId="41" applyFont="1" applyFill="1" applyAlignment="1">
      <alignment horizontal="center" vertical="center"/>
    </xf>
    <xf numFmtId="1" fontId="36" fillId="25" borderId="231" xfId="41" applyNumberFormat="1" applyFont="1" applyFill="1" applyBorder="1" applyAlignment="1">
      <alignment horizontal="center"/>
    </xf>
    <xf numFmtId="1" fontId="36" fillId="25" borderId="232" xfId="41" applyNumberFormat="1" applyFont="1" applyFill="1" applyBorder="1" applyAlignment="1">
      <alignment horizontal="center"/>
    </xf>
    <xf numFmtId="1" fontId="36" fillId="25" borderId="233" xfId="41" applyNumberFormat="1" applyFont="1" applyFill="1" applyBorder="1" applyAlignment="1">
      <alignment horizontal="center"/>
    </xf>
    <xf numFmtId="1" fontId="36" fillId="25" borderId="234" xfId="41" applyNumberFormat="1" applyFont="1" applyFill="1" applyBorder="1" applyAlignment="1">
      <alignment horizontal="center"/>
    </xf>
    <xf numFmtId="0" fontId="36" fillId="24" borderId="230" xfId="41" applyFont="1" applyFill="1" applyBorder="1" applyAlignment="1">
      <alignment horizontal="center"/>
    </xf>
    <xf numFmtId="0" fontId="42" fillId="40" borderId="240" xfId="0" applyFont="1" applyFill="1" applyBorder="1" applyAlignment="1">
      <alignment horizontal="center" vertical="center" wrapText="1"/>
    </xf>
    <xf numFmtId="0" fontId="36" fillId="40" borderId="240" xfId="0" applyFont="1" applyFill="1" applyBorder="1" applyAlignment="1">
      <alignment horizontal="center" vertical="center" wrapText="1"/>
    </xf>
    <xf numFmtId="0" fontId="42" fillId="40" borderId="31" xfId="0" applyFont="1" applyFill="1" applyBorder="1" applyAlignment="1">
      <alignment horizontal="center" vertical="center" wrapText="1"/>
    </xf>
    <xf numFmtId="0" fontId="42" fillId="40" borderId="241" xfId="0" applyFont="1" applyFill="1" applyBorder="1" applyAlignment="1">
      <alignment vertical="center" wrapText="1"/>
    </xf>
    <xf numFmtId="0" fontId="42" fillId="40" borderId="242" xfId="0" applyFont="1" applyFill="1" applyBorder="1" applyAlignment="1">
      <alignment vertical="center" wrapText="1"/>
    </xf>
    <xf numFmtId="0" fontId="36" fillId="40" borderId="168" xfId="0" applyFont="1" applyFill="1" applyBorder="1" applyAlignment="1">
      <alignment horizontal="center" vertical="center" wrapText="1"/>
    </xf>
    <xf numFmtId="1" fontId="36" fillId="40" borderId="168" xfId="0" applyNumberFormat="1" applyFont="1" applyFill="1" applyBorder="1" applyAlignment="1">
      <alignment horizontal="center" vertical="center" wrapText="1"/>
    </xf>
    <xf numFmtId="0" fontId="36" fillId="40" borderId="99" xfId="0" applyFont="1" applyFill="1" applyBorder="1" applyAlignment="1">
      <alignment horizontal="center" vertical="center" wrapText="1"/>
    </xf>
    <xf numFmtId="0" fontId="36" fillId="40" borderId="202" xfId="0" applyFont="1" applyFill="1" applyBorder="1" applyAlignment="1">
      <alignment horizontal="center" vertical="center" wrapText="1"/>
    </xf>
    <xf numFmtId="0" fontId="36" fillId="40" borderId="168" xfId="41" applyFont="1" applyFill="1" applyBorder="1" applyAlignment="1">
      <alignment horizontal="center"/>
    </xf>
    <xf numFmtId="0" fontId="36" fillId="40" borderId="119" xfId="41" applyFont="1" applyFill="1" applyBorder="1" applyAlignment="1">
      <alignment horizontal="center"/>
    </xf>
    <xf numFmtId="0" fontId="36" fillId="40" borderId="19" xfId="41" applyFont="1" applyFill="1" applyBorder="1" applyAlignment="1">
      <alignment horizontal="center"/>
    </xf>
    <xf numFmtId="0" fontId="36" fillId="40" borderId="12" xfId="41" applyFont="1" applyFill="1" applyBorder="1" applyAlignment="1">
      <alignment horizontal="center"/>
    </xf>
    <xf numFmtId="0" fontId="36" fillId="40" borderId="246" xfId="41" applyFont="1" applyFill="1" applyBorder="1" applyAlignment="1">
      <alignment horizontal="center"/>
    </xf>
    <xf numFmtId="0" fontId="36" fillId="0" borderId="0" xfId="41" applyFont="1"/>
    <xf numFmtId="0" fontId="36" fillId="33" borderId="159" xfId="42" applyFont="1" applyFill="1" applyBorder="1" applyAlignment="1">
      <alignment horizontal="center"/>
    </xf>
    <xf numFmtId="1" fontId="36" fillId="35" borderId="22" xfId="42" applyNumberFormat="1" applyFont="1" applyFill="1" applyBorder="1" applyAlignment="1">
      <alignment horizontal="center"/>
    </xf>
    <xf numFmtId="1" fontId="36" fillId="35" borderId="230" xfId="42" applyNumberFormat="1" applyFont="1" applyFill="1" applyBorder="1" applyAlignment="1">
      <alignment horizontal="center"/>
    </xf>
    <xf numFmtId="1" fontId="36" fillId="35" borderId="235" xfId="42" applyNumberFormat="1" applyFont="1" applyFill="1" applyBorder="1" applyAlignment="1">
      <alignment horizontal="center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302" xfId="0" applyFont="1" applyBorder="1" applyAlignment="1" applyProtection="1">
      <alignment horizontal="center"/>
      <protection locked="0"/>
    </xf>
    <xf numFmtId="0" fontId="35" fillId="0" borderId="179" xfId="40" applyFont="1" applyBorder="1" applyAlignment="1" applyProtection="1">
      <alignment horizontal="center"/>
      <protection locked="0"/>
    </xf>
    <xf numFmtId="1" fontId="35" fillId="0" borderId="197" xfId="41" applyNumberFormat="1" applyFont="1" applyBorder="1" applyAlignment="1">
      <alignment horizontal="center"/>
    </xf>
    <xf numFmtId="1" fontId="35" fillId="0" borderId="69" xfId="41" applyNumberFormat="1" applyFont="1" applyBorder="1" applyAlignment="1">
      <alignment horizontal="center"/>
    </xf>
    <xf numFmtId="0" fontId="35" fillId="0" borderId="69" xfId="40" applyFont="1" applyBorder="1" applyAlignment="1" applyProtection="1">
      <alignment horizontal="center"/>
      <protection locked="0"/>
    </xf>
    <xf numFmtId="0" fontId="35" fillId="0" borderId="198" xfId="40" applyFont="1" applyBorder="1" applyAlignment="1" applyProtection="1">
      <alignment horizontal="center"/>
      <protection locked="0"/>
    </xf>
    <xf numFmtId="0" fontId="35" fillId="0" borderId="199" xfId="40" applyFont="1" applyBorder="1" applyAlignment="1" applyProtection="1">
      <alignment horizontal="center"/>
      <protection locked="0"/>
    </xf>
    <xf numFmtId="1" fontId="35" fillId="34" borderId="197" xfId="41" applyNumberFormat="1" applyFont="1" applyFill="1" applyBorder="1" applyAlignment="1">
      <alignment horizontal="center"/>
    </xf>
    <xf numFmtId="1" fontId="35" fillId="34" borderId="69" xfId="41" applyNumberFormat="1" applyFont="1" applyFill="1" applyBorder="1" applyAlignment="1">
      <alignment horizontal="center"/>
    </xf>
    <xf numFmtId="0" fontId="35" fillId="34" borderId="69" xfId="40" applyFont="1" applyFill="1" applyBorder="1" applyAlignment="1" applyProtection="1">
      <alignment horizontal="center"/>
      <protection locked="0"/>
    </xf>
    <xf numFmtId="0" fontId="35" fillId="34" borderId="199" xfId="40" applyFont="1" applyFill="1" applyBorder="1" applyAlignment="1" applyProtection="1">
      <alignment horizontal="center"/>
      <protection locked="0"/>
    </xf>
    <xf numFmtId="0" fontId="35" fillId="0" borderId="200" xfId="40" applyFont="1" applyBorder="1" applyAlignment="1" applyProtection="1">
      <alignment horizontal="center"/>
      <protection locked="0"/>
    </xf>
    <xf numFmtId="1" fontId="37" fillId="0" borderId="100" xfId="41" applyNumberFormat="1" applyFont="1" applyBorder="1" applyAlignment="1">
      <alignment horizontal="center"/>
    </xf>
    <xf numFmtId="0" fontId="37" fillId="0" borderId="100" xfId="41" applyFont="1" applyBorder="1" applyAlignment="1">
      <alignment horizontal="center"/>
    </xf>
    <xf numFmtId="1" fontId="35" fillId="0" borderId="180" xfId="41" applyNumberFormat="1" applyFont="1" applyBorder="1" applyAlignment="1" applyProtection="1">
      <alignment horizontal="center"/>
      <protection locked="0"/>
    </xf>
    <xf numFmtId="1" fontId="36" fillId="24" borderId="251" xfId="42" applyNumberFormat="1" applyFont="1" applyFill="1" applyBorder="1" applyAlignment="1">
      <alignment horizontal="center"/>
    </xf>
    <xf numFmtId="0" fontId="35" fillId="24" borderId="16" xfId="49" applyFont="1" applyFill="1" applyBorder="1" applyAlignment="1">
      <alignment horizontal="left" vertical="center" wrapText="1"/>
    </xf>
    <xf numFmtId="1" fontId="36" fillId="24" borderId="248" xfId="42" applyNumberFormat="1" applyFont="1" applyFill="1" applyBorder="1" applyAlignment="1">
      <alignment horizontal="center" vertical="center"/>
    </xf>
    <xf numFmtId="0" fontId="35" fillId="24" borderId="248" xfId="42" applyFont="1" applyFill="1" applyBorder="1"/>
    <xf numFmtId="0" fontId="35" fillId="24" borderId="279" xfId="42" applyFont="1" applyFill="1" applyBorder="1"/>
    <xf numFmtId="0" fontId="42" fillId="0" borderId="0" xfId="41" applyFont="1" applyAlignment="1" applyProtection="1">
      <alignment horizontal="left" vertical="center"/>
      <protection locked="0"/>
    </xf>
    <xf numFmtId="0" fontId="42" fillId="0" borderId="0" xfId="41" applyFont="1" applyAlignment="1">
      <alignment horizontal="center"/>
    </xf>
    <xf numFmtId="0" fontId="42" fillId="0" borderId="0" xfId="41" applyFont="1" applyProtection="1">
      <protection locked="0"/>
    </xf>
    <xf numFmtId="1" fontId="42" fillId="0" borderId="0" xfId="41" applyNumberFormat="1" applyFont="1" applyAlignment="1" applyProtection="1">
      <alignment horizontal="center"/>
      <protection locked="0"/>
    </xf>
    <xf numFmtId="0" fontId="43" fillId="0" borderId="0" xfId="41" applyFont="1" applyAlignment="1" applyProtection="1">
      <alignment horizontal="center"/>
      <protection locked="0"/>
    </xf>
    <xf numFmtId="0" fontId="42" fillId="0" borderId="0" xfId="41" applyFont="1" applyAlignment="1" applyProtection="1">
      <alignment horizontal="center"/>
      <protection locked="0"/>
    </xf>
    <xf numFmtId="1" fontId="42" fillId="0" borderId="0" xfId="41" applyNumberFormat="1" applyFont="1" applyAlignment="1">
      <alignment horizontal="center"/>
    </xf>
    <xf numFmtId="1" fontId="42" fillId="0" borderId="0" xfId="41" applyNumberFormat="1" applyFont="1" applyAlignment="1">
      <alignment horizontal="center" vertical="center" shrinkToFit="1"/>
    </xf>
    <xf numFmtId="0" fontId="42" fillId="0" borderId="0" xfId="41" applyFont="1" applyAlignment="1" applyProtection="1">
      <alignment horizontal="left"/>
      <protection locked="0"/>
    </xf>
    <xf numFmtId="0" fontId="36" fillId="24" borderId="30" xfId="42" applyFont="1" applyFill="1" applyBorder="1" applyAlignment="1">
      <alignment horizontal="center"/>
    </xf>
    <xf numFmtId="0" fontId="36" fillId="24" borderId="25" xfId="42" applyFont="1" applyFill="1" applyBorder="1"/>
    <xf numFmtId="0" fontId="36" fillId="24" borderId="39" xfId="42" applyFont="1" applyFill="1" applyBorder="1"/>
    <xf numFmtId="0" fontId="36" fillId="40" borderId="239" xfId="41" applyFont="1" applyFill="1" applyBorder="1" applyAlignment="1">
      <alignment horizontal="center" vertical="center" wrapText="1"/>
    </xf>
    <xf numFmtId="0" fontId="36" fillId="40" borderId="31" xfId="0" applyFont="1" applyFill="1" applyBorder="1" applyAlignment="1">
      <alignment horizontal="center" vertical="center" wrapText="1"/>
    </xf>
    <xf numFmtId="0" fontId="36" fillId="40" borderId="241" xfId="0" applyFont="1" applyFill="1" applyBorder="1" applyAlignment="1">
      <alignment vertical="center" wrapText="1"/>
    </xf>
    <xf numFmtId="0" fontId="36" fillId="40" borderId="242" xfId="0" applyFont="1" applyFill="1" applyBorder="1" applyAlignment="1">
      <alignment vertical="center" wrapText="1"/>
    </xf>
    <xf numFmtId="1" fontId="35" fillId="34" borderId="171" xfId="41" applyNumberFormat="1" applyFont="1" applyFill="1" applyBorder="1" applyAlignment="1">
      <alignment horizontal="center"/>
    </xf>
    <xf numFmtId="0" fontId="35" fillId="34" borderId="211" xfId="41" applyFont="1" applyFill="1" applyBorder="1" applyAlignment="1">
      <alignment horizontal="center"/>
    </xf>
    <xf numFmtId="0" fontId="42" fillId="0" borderId="69" xfId="41" applyFont="1" applyBorder="1"/>
    <xf numFmtId="0" fontId="36" fillId="24" borderId="20" xfId="42" applyFont="1" applyFill="1" applyBorder="1" applyAlignment="1">
      <alignment horizontal="center"/>
    </xf>
    <xf numFmtId="0" fontId="36" fillId="24" borderId="132" xfId="42" applyFont="1" applyFill="1" applyBorder="1"/>
    <xf numFmtId="0" fontId="29" fillId="0" borderId="0" xfId="0" applyFont="1"/>
    <xf numFmtId="49" fontId="35" fillId="34" borderId="54" xfId="41" applyNumberFormat="1" applyFont="1" applyFill="1" applyBorder="1" applyAlignment="1">
      <alignment horizontal="center"/>
    </xf>
    <xf numFmtId="49" fontId="35" fillId="34" borderId="65" xfId="40" applyNumberFormat="1" applyFont="1" applyFill="1" applyBorder="1" applyAlignment="1" applyProtection="1">
      <alignment horizontal="center"/>
      <protection locked="0"/>
    </xf>
    <xf numFmtId="49" fontId="35" fillId="34" borderId="86" xfId="40" applyNumberFormat="1" applyFont="1" applyFill="1" applyBorder="1" applyAlignment="1" applyProtection="1">
      <alignment horizontal="center"/>
      <protection locked="0"/>
    </xf>
    <xf numFmtId="0" fontId="37" fillId="25" borderId="47" xfId="41" applyFont="1" applyFill="1" applyBorder="1" applyAlignment="1">
      <alignment horizontal="center" vertical="center"/>
    </xf>
    <xf numFmtId="0" fontId="37" fillId="25" borderId="55" xfId="41" applyFont="1" applyFill="1" applyBorder="1" applyAlignment="1">
      <alignment horizontal="center" textRotation="90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0" fontId="36" fillId="24" borderId="159" xfId="41" applyFont="1" applyFill="1" applyBorder="1" applyAlignment="1">
      <alignment horizontal="center"/>
    </xf>
    <xf numFmtId="0" fontId="46" fillId="0" borderId="44" xfId="40" applyFont="1" applyBorder="1" applyAlignment="1" applyProtection="1">
      <alignment horizontal="center"/>
      <protection locked="0"/>
    </xf>
    <xf numFmtId="0" fontId="46" fillId="0" borderId="215" xfId="40" applyFont="1" applyBorder="1" applyAlignment="1" applyProtection="1">
      <alignment horizontal="center"/>
      <protection locked="0"/>
    </xf>
    <xf numFmtId="1" fontId="35" fillId="0" borderId="168" xfId="41" applyNumberFormat="1" applyFont="1" applyBorder="1" applyAlignment="1">
      <alignment horizontal="center"/>
    </xf>
    <xf numFmtId="0" fontId="35" fillId="0" borderId="168" xfId="40" applyFont="1" applyBorder="1" applyAlignment="1" applyProtection="1">
      <alignment horizontal="center"/>
      <protection locked="0"/>
    </xf>
    <xf numFmtId="1" fontId="35" fillId="0" borderId="71" xfId="41" applyNumberFormat="1" applyFont="1" applyBorder="1" applyAlignment="1">
      <alignment horizontal="center"/>
    </xf>
    <xf numFmtId="0" fontId="35" fillId="0" borderId="87" xfId="40" applyFont="1" applyBorder="1" applyAlignment="1" applyProtection="1">
      <alignment horizontal="center"/>
      <protection locked="0"/>
    </xf>
    <xf numFmtId="0" fontId="35" fillId="0" borderId="215" xfId="40" applyFont="1" applyBorder="1" applyAlignment="1" applyProtection="1">
      <alignment horizontal="center"/>
      <protection locked="0"/>
    </xf>
    <xf numFmtId="1" fontId="35" fillId="0" borderId="87" xfId="41" applyNumberFormat="1" applyFont="1" applyBorder="1" applyAlignment="1">
      <alignment horizontal="center"/>
    </xf>
    <xf numFmtId="0" fontId="35" fillId="0" borderId="71" xfId="40" applyFont="1" applyBorder="1" applyAlignment="1" applyProtection="1">
      <alignment horizontal="center"/>
      <protection locked="0"/>
    </xf>
    <xf numFmtId="0" fontId="35" fillId="0" borderId="70" xfId="40" applyFont="1" applyBorder="1" applyAlignment="1" applyProtection="1">
      <alignment horizontal="center"/>
      <protection locked="0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justify" vertical="center"/>
    </xf>
    <xf numFmtId="1" fontId="37" fillId="0" borderId="0" xfId="0" applyNumberFormat="1" applyFont="1"/>
    <xf numFmtId="0" fontId="35" fillId="0" borderId="145" xfId="41" applyFont="1" applyBorder="1" applyProtection="1">
      <protection locked="0"/>
    </xf>
    <xf numFmtId="0" fontId="35" fillId="0" borderId="54" xfId="41" applyFont="1" applyBorder="1" applyAlignment="1">
      <alignment horizontal="center"/>
    </xf>
    <xf numFmtId="1" fontId="35" fillId="0" borderId="214" xfId="41" applyNumberFormat="1" applyFont="1" applyBorder="1" applyAlignment="1" applyProtection="1">
      <alignment horizontal="center"/>
      <protection locked="0"/>
    </xf>
    <xf numFmtId="1" fontId="35" fillId="0" borderId="216" xfId="41" applyNumberFormat="1" applyFont="1" applyBorder="1" applyAlignment="1" applyProtection="1">
      <alignment horizontal="center"/>
      <protection locked="0"/>
    </xf>
    <xf numFmtId="1" fontId="55" fillId="35" borderId="229" xfId="42" applyNumberFormat="1" applyFont="1" applyFill="1" applyBorder="1" applyAlignment="1">
      <alignment horizontal="center"/>
    </xf>
    <xf numFmtId="1" fontId="35" fillId="0" borderId="149" xfId="41" applyNumberFormat="1" applyFont="1" applyBorder="1" applyAlignment="1">
      <alignment horizontal="center"/>
    </xf>
    <xf numFmtId="0" fontId="35" fillId="0" borderId="150" xfId="40" applyFont="1" applyBorder="1" applyAlignment="1" applyProtection="1">
      <alignment horizontal="center"/>
      <protection locked="0"/>
    </xf>
    <xf numFmtId="0" fontId="35" fillId="0" borderId="151" xfId="40" applyFont="1" applyBorder="1" applyAlignment="1" applyProtection="1">
      <alignment horizontal="center"/>
      <protection locked="0"/>
    </xf>
    <xf numFmtId="0" fontId="35" fillId="0" borderId="153" xfId="41" applyFont="1" applyBorder="1"/>
    <xf numFmtId="1" fontId="44" fillId="35" borderId="229" xfId="42" applyNumberFormat="1" applyFont="1" applyFill="1" applyBorder="1" applyAlignment="1">
      <alignment horizontal="center"/>
    </xf>
    <xf numFmtId="0" fontId="42" fillId="24" borderId="69" xfId="41" applyFont="1" applyFill="1" applyBorder="1" applyAlignment="1">
      <alignment horizontal="center"/>
    </xf>
    <xf numFmtId="0" fontId="35" fillId="0" borderId="103" xfId="41" applyFont="1" applyBorder="1" applyAlignment="1">
      <alignment horizontal="center"/>
    </xf>
    <xf numFmtId="1" fontId="35" fillId="0" borderId="109" xfId="41" applyNumberFormat="1" applyFont="1" applyBorder="1" applyAlignment="1" applyProtection="1">
      <alignment horizontal="center"/>
      <protection locked="0"/>
    </xf>
    <xf numFmtId="1" fontId="56" fillId="0" borderId="138" xfId="41" applyNumberFormat="1" applyFont="1" applyBorder="1" applyAlignment="1">
      <alignment horizontal="center"/>
    </xf>
    <xf numFmtId="1" fontId="56" fillId="0" borderId="100" xfId="41" applyNumberFormat="1" applyFont="1" applyBorder="1" applyAlignment="1">
      <alignment horizontal="center"/>
    </xf>
    <xf numFmtId="0" fontId="56" fillId="0" borderId="103" xfId="41" applyFont="1" applyBorder="1" applyAlignment="1">
      <alignment horizontal="center"/>
    </xf>
    <xf numFmtId="1" fontId="35" fillId="0" borderId="128" xfId="41" applyNumberFormat="1" applyFont="1" applyBorder="1" applyAlignment="1" applyProtection="1">
      <alignment horizontal="center"/>
      <protection locked="0"/>
    </xf>
    <xf numFmtId="0" fontId="56" fillId="0" borderId="103" xfId="40" applyFont="1" applyBorder="1" applyAlignment="1" applyProtection="1">
      <alignment horizontal="center"/>
      <protection locked="0"/>
    </xf>
    <xf numFmtId="1" fontId="56" fillId="0" borderId="103" xfId="41" applyNumberFormat="1" applyFont="1" applyBorder="1" applyAlignment="1">
      <alignment horizontal="center"/>
    </xf>
    <xf numFmtId="0" fontId="56" fillId="0" borderId="28" xfId="0" applyFont="1" applyBorder="1" applyAlignment="1" applyProtection="1">
      <alignment horizontal="left" vertical="center"/>
      <protection locked="0"/>
    </xf>
    <xf numFmtId="1" fontId="56" fillId="0" borderId="163" xfId="0" applyNumberFormat="1" applyFont="1" applyBorder="1" applyAlignment="1">
      <alignment horizontal="center"/>
    </xf>
    <xf numFmtId="0" fontId="56" fillId="0" borderId="163" xfId="0" applyFont="1" applyBorder="1" applyAlignment="1" applyProtection="1">
      <alignment horizontal="center"/>
      <protection locked="0"/>
    </xf>
    <xf numFmtId="0" fontId="56" fillId="0" borderId="302" xfId="0" applyFont="1" applyBorder="1" applyAlignment="1" applyProtection="1">
      <alignment horizontal="center"/>
      <protection locked="0"/>
    </xf>
    <xf numFmtId="0" fontId="35" fillId="24" borderId="153" xfId="41" applyFont="1" applyFill="1" applyBorder="1" applyAlignment="1">
      <alignment horizontal="center"/>
    </xf>
    <xf numFmtId="1" fontId="35" fillId="25" borderId="102" xfId="41" applyNumberFormat="1" applyFont="1" applyFill="1" applyBorder="1" applyAlignment="1">
      <alignment horizontal="center" vertical="center" shrinkToFit="1"/>
    </xf>
    <xf numFmtId="0" fontId="35" fillId="0" borderId="170" xfId="41" applyFont="1" applyBorder="1"/>
    <xf numFmtId="1" fontId="35" fillId="39" borderId="100" xfId="41" applyNumberFormat="1" applyFont="1" applyFill="1" applyBorder="1" applyAlignment="1">
      <alignment horizontal="center"/>
    </xf>
    <xf numFmtId="1" fontId="35" fillId="0" borderId="102" xfId="41" applyNumberFormat="1" applyFont="1" applyBorder="1" applyAlignment="1" applyProtection="1">
      <alignment horizontal="center"/>
      <protection locked="0"/>
    </xf>
    <xf numFmtId="1" fontId="35" fillId="34" borderId="102" xfId="41" applyNumberFormat="1" applyFont="1" applyFill="1" applyBorder="1" applyAlignment="1" applyProtection="1">
      <alignment horizontal="center"/>
      <protection locked="0"/>
    </xf>
    <xf numFmtId="9" fontId="35" fillId="40" borderId="10" xfId="50" applyFont="1" applyFill="1" applyBorder="1" applyAlignment="1">
      <alignment horizontal="center"/>
    </xf>
    <xf numFmtId="9" fontId="35" fillId="0" borderId="100" xfId="50" applyFont="1" applyBorder="1" applyAlignment="1">
      <alignment horizontal="center"/>
    </xf>
    <xf numFmtId="9" fontId="35" fillId="0" borderId="103" xfId="50" applyFont="1" applyBorder="1" applyAlignment="1" applyProtection="1">
      <alignment horizontal="center"/>
      <protection locked="0"/>
    </xf>
    <xf numFmtId="9" fontId="35" fillId="0" borderId="128" xfId="50" applyFont="1" applyBorder="1" applyAlignment="1" applyProtection="1">
      <alignment horizontal="center"/>
      <protection locked="0"/>
    </xf>
    <xf numFmtId="9" fontId="35" fillId="0" borderId="103" xfId="50" applyFont="1" applyBorder="1" applyAlignment="1">
      <alignment horizontal="center"/>
    </xf>
    <xf numFmtId="9" fontId="35" fillId="0" borderId="105" xfId="50" applyFont="1" applyBorder="1" applyAlignment="1" applyProtection="1">
      <alignment horizontal="center"/>
      <protection locked="0"/>
    </xf>
    <xf numFmtId="9" fontId="35" fillId="0" borderId="103" xfId="50" applyFont="1" applyFill="1" applyBorder="1" applyAlignment="1">
      <alignment horizontal="center"/>
    </xf>
    <xf numFmtId="9" fontId="35" fillId="0" borderId="100" xfId="50" applyFont="1" applyFill="1" applyBorder="1" applyAlignment="1">
      <alignment horizontal="center"/>
    </xf>
    <xf numFmtId="9" fontId="35" fillId="0" borderId="103" xfId="50" applyFont="1" applyFill="1" applyBorder="1" applyAlignment="1" applyProtection="1">
      <alignment horizontal="center"/>
      <protection locked="0"/>
    </xf>
    <xf numFmtId="9" fontId="35" fillId="0" borderId="105" xfId="50" applyFont="1" applyFill="1" applyBorder="1" applyAlignment="1" applyProtection="1">
      <alignment horizontal="center"/>
      <protection locked="0"/>
    </xf>
    <xf numFmtId="1" fontId="35" fillId="0" borderId="100" xfId="50" applyNumberFormat="1" applyFont="1" applyBorder="1" applyAlignment="1">
      <alignment horizontal="center"/>
    </xf>
    <xf numFmtId="1" fontId="35" fillId="0" borderId="103" xfId="50" applyNumberFormat="1" applyFont="1" applyBorder="1" applyAlignment="1" applyProtection="1">
      <alignment horizontal="center"/>
      <protection locked="0"/>
    </xf>
    <xf numFmtId="9" fontId="35" fillId="34" borderId="100" xfId="50" applyFont="1" applyFill="1" applyBorder="1" applyAlignment="1">
      <alignment horizontal="center"/>
    </xf>
    <xf numFmtId="9" fontId="35" fillId="34" borderId="103" xfId="50" applyFont="1" applyFill="1" applyBorder="1" applyAlignment="1" applyProtection="1">
      <alignment horizontal="center"/>
      <protection locked="0"/>
    </xf>
    <xf numFmtId="9" fontId="35" fillId="34" borderId="105" xfId="50" applyFont="1" applyFill="1" applyBorder="1" applyAlignment="1" applyProtection="1">
      <alignment horizontal="center"/>
      <protection locked="0"/>
    </xf>
    <xf numFmtId="9" fontId="35" fillId="0" borderId="86" xfId="50" applyFont="1" applyBorder="1" applyAlignment="1" applyProtection="1">
      <alignment horizontal="center"/>
      <protection locked="0"/>
    </xf>
    <xf numFmtId="1" fontId="35" fillId="25" borderId="103" xfId="50" applyNumberFormat="1" applyFont="1" applyFill="1" applyBorder="1" applyAlignment="1">
      <alignment horizontal="center"/>
    </xf>
    <xf numFmtId="1" fontId="35" fillId="25" borderId="100" xfId="50" applyNumberFormat="1" applyFont="1" applyFill="1" applyBorder="1" applyAlignment="1">
      <alignment horizontal="center"/>
    </xf>
    <xf numFmtId="1" fontId="35" fillId="25" borderId="102" xfId="50" applyNumberFormat="1" applyFont="1" applyFill="1" applyBorder="1" applyAlignment="1">
      <alignment horizontal="center" vertical="center" shrinkToFit="1"/>
    </xf>
    <xf numFmtId="9" fontId="35" fillId="0" borderId="69" xfId="50" applyFont="1" applyBorder="1"/>
    <xf numFmtId="9" fontId="13" fillId="0" borderId="0" xfId="50" applyFont="1"/>
    <xf numFmtId="0" fontId="35" fillId="0" borderId="164" xfId="0" applyFont="1" applyBorder="1" applyAlignment="1" applyProtection="1">
      <alignment horizontal="center"/>
      <protection locked="0"/>
    </xf>
    <xf numFmtId="1" fontId="35" fillId="0" borderId="217" xfId="41" applyNumberFormat="1" applyFont="1" applyBorder="1" applyAlignment="1">
      <alignment horizontal="center"/>
    </xf>
    <xf numFmtId="0" fontId="35" fillId="0" borderId="218" xfId="40" applyFont="1" applyBorder="1" applyAlignment="1" applyProtection="1">
      <alignment horizontal="center"/>
      <protection locked="0"/>
    </xf>
    <xf numFmtId="0" fontId="35" fillId="0" borderId="201" xfId="40" applyFont="1" applyBorder="1" applyAlignment="1" applyProtection="1">
      <alignment horizontal="center"/>
      <protection locked="0"/>
    </xf>
    <xf numFmtId="1" fontId="35" fillId="0" borderId="218" xfId="41" applyNumberFormat="1" applyFont="1" applyBorder="1" applyAlignment="1">
      <alignment horizontal="center"/>
    </xf>
    <xf numFmtId="0" fontId="35" fillId="0" borderId="219" xfId="40" applyFont="1" applyBorder="1" applyAlignment="1" applyProtection="1">
      <alignment horizontal="center"/>
      <protection locked="0"/>
    </xf>
    <xf numFmtId="0" fontId="35" fillId="0" borderId="41" xfId="41" applyFont="1" applyBorder="1" applyProtection="1">
      <protection locked="0"/>
    </xf>
    <xf numFmtId="0" fontId="57" fillId="0" borderId="128" xfId="40" applyFont="1" applyBorder="1" applyAlignment="1" applyProtection="1">
      <alignment horizontal="center"/>
      <protection locked="0"/>
    </xf>
    <xf numFmtId="1" fontId="35" fillId="0" borderId="269" xfId="41" applyNumberFormat="1" applyFont="1" applyBorder="1" applyAlignment="1">
      <alignment horizontal="center"/>
    </xf>
    <xf numFmtId="0" fontId="35" fillId="0" borderId="296" xfId="40" applyFont="1" applyBorder="1" applyAlignment="1" applyProtection="1">
      <alignment horizontal="center"/>
      <protection locked="0"/>
    </xf>
    <xf numFmtId="0" fontId="35" fillId="0" borderId="303" xfId="40" applyFont="1" applyBorder="1" applyAlignment="1" applyProtection="1">
      <alignment horizontal="center"/>
      <protection locked="0"/>
    </xf>
    <xf numFmtId="1" fontId="35" fillId="0" borderId="296" xfId="41" applyNumberFormat="1" applyFont="1" applyBorder="1" applyAlignment="1">
      <alignment horizontal="center"/>
    </xf>
    <xf numFmtId="0" fontId="35" fillId="0" borderId="298" xfId="40" applyFont="1" applyBorder="1" applyAlignment="1" applyProtection="1">
      <alignment horizontal="center"/>
      <protection locked="0"/>
    </xf>
    <xf numFmtId="0" fontId="35" fillId="0" borderId="170" xfId="41" applyFont="1" applyFill="1" applyBorder="1"/>
    <xf numFmtId="0" fontId="35" fillId="0" borderId="144" xfId="42" applyFont="1" applyFill="1" applyBorder="1" applyAlignment="1" applyProtection="1">
      <alignment horizontal="center" vertical="center"/>
      <protection locked="0"/>
    </xf>
    <xf numFmtId="0" fontId="35" fillId="24" borderId="170" xfId="41" applyFont="1" applyFill="1" applyBorder="1" applyAlignment="1">
      <alignment horizontal="center"/>
    </xf>
    <xf numFmtId="1" fontId="51" fillId="0" borderId="162" xfId="41" applyNumberFormat="1" applyFont="1" applyBorder="1" applyAlignment="1">
      <alignment horizontal="center"/>
    </xf>
    <xf numFmtId="0" fontId="51" fillId="0" borderId="163" xfId="40" applyFont="1" applyBorder="1" applyAlignment="1" applyProtection="1">
      <alignment horizontal="center"/>
      <protection locked="0"/>
    </xf>
    <xf numFmtId="0" fontId="51" fillId="0" borderId="164" xfId="40" applyFont="1" applyBorder="1" applyAlignment="1" applyProtection="1">
      <alignment horizontal="center"/>
      <protection locked="0"/>
    </xf>
    <xf numFmtId="1" fontId="51" fillId="0" borderId="0" xfId="41" applyNumberFormat="1" applyFont="1" applyBorder="1" applyAlignment="1">
      <alignment horizontal="center"/>
    </xf>
    <xf numFmtId="1" fontId="51" fillId="0" borderId="305" xfId="41" applyNumberFormat="1" applyFont="1" applyBorder="1" applyAlignment="1">
      <alignment horizontal="center"/>
    </xf>
    <xf numFmtId="0" fontId="51" fillId="0" borderId="306" xfId="40" applyFont="1" applyBorder="1" applyAlignment="1" applyProtection="1">
      <alignment horizontal="center"/>
      <protection locked="0"/>
    </xf>
    <xf numFmtId="0" fontId="35" fillId="0" borderId="145" xfId="0" applyFont="1" applyFill="1" applyBorder="1"/>
    <xf numFmtId="0" fontId="51" fillId="0" borderId="163" xfId="40" applyFont="1" applyBorder="1" applyAlignment="1" applyProtection="1">
      <alignment horizontal="center" vertical="center"/>
      <protection locked="0"/>
    </xf>
    <xf numFmtId="0" fontId="51" fillId="0" borderId="164" xfId="40" applyFont="1" applyBorder="1" applyAlignment="1" applyProtection="1">
      <alignment horizontal="center" vertical="center"/>
      <protection locked="0"/>
    </xf>
    <xf numFmtId="1" fontId="51" fillId="0" borderId="162" xfId="41" applyNumberFormat="1" applyFont="1" applyBorder="1" applyAlignment="1">
      <alignment horizontal="center" vertical="center"/>
    </xf>
    <xf numFmtId="1" fontId="51" fillId="0" borderId="165" xfId="41" applyNumberFormat="1" applyFont="1" applyBorder="1" applyAlignment="1">
      <alignment horizontal="center"/>
    </xf>
    <xf numFmtId="0" fontId="51" fillId="0" borderId="166" xfId="40" applyFont="1" applyBorder="1" applyAlignment="1" applyProtection="1">
      <alignment horizontal="center"/>
      <protection locked="0"/>
    </xf>
    <xf numFmtId="0" fontId="51" fillId="0" borderId="167" xfId="40" applyFont="1" applyBorder="1" applyAlignment="1" applyProtection="1">
      <alignment horizontal="center"/>
      <protection locked="0"/>
    </xf>
    <xf numFmtId="0" fontId="35" fillId="0" borderId="247" xfId="42" applyFont="1" applyFill="1" applyBorder="1" applyAlignment="1" applyProtection="1">
      <alignment horizontal="center" vertical="center"/>
      <protection locked="0"/>
    </xf>
    <xf numFmtId="1" fontId="59" fillId="0" borderId="165" xfId="41" applyNumberFormat="1" applyFont="1" applyBorder="1" applyAlignment="1">
      <alignment horizontal="center"/>
    </xf>
    <xf numFmtId="0" fontId="59" fillId="0" borderId="166" xfId="40" applyFont="1" applyBorder="1" applyAlignment="1" applyProtection="1">
      <alignment horizontal="center"/>
      <protection locked="0"/>
    </xf>
    <xf numFmtId="0" fontId="59" fillId="0" borderId="167" xfId="40" applyFont="1" applyBorder="1" applyAlignment="1" applyProtection="1">
      <alignment horizontal="center"/>
      <protection locked="0"/>
    </xf>
    <xf numFmtId="1" fontId="51" fillId="0" borderId="178" xfId="41" applyNumberFormat="1" applyFont="1" applyBorder="1" applyAlignment="1">
      <alignment horizontal="center"/>
    </xf>
    <xf numFmtId="0" fontId="35" fillId="24" borderId="168" xfId="41" applyFont="1" applyFill="1" applyBorder="1" applyAlignment="1" applyProtection="1">
      <alignment horizontal="center"/>
    </xf>
    <xf numFmtId="0" fontId="35" fillId="0" borderId="147" xfId="0" applyFont="1" applyBorder="1"/>
    <xf numFmtId="1" fontId="51" fillId="0" borderId="307" xfId="41" applyNumberFormat="1" applyFont="1" applyBorder="1" applyAlignment="1">
      <alignment horizontal="center"/>
    </xf>
    <xf numFmtId="0" fontId="35" fillId="0" borderId="144" xfId="42" applyFont="1" applyBorder="1" applyAlignment="1" applyProtection="1">
      <alignment horizontal="center" vertical="center"/>
      <protection locked="0"/>
    </xf>
    <xf numFmtId="0" fontId="35" fillId="38" borderId="17" xfId="42" applyFont="1" applyFill="1" applyBorder="1" applyAlignment="1">
      <alignment horizontal="center"/>
    </xf>
    <xf numFmtId="1" fontId="51" fillId="0" borderId="308" xfId="41" applyNumberFormat="1" applyFont="1" applyBorder="1" applyAlignment="1">
      <alignment horizontal="center"/>
    </xf>
    <xf numFmtId="0" fontId="51" fillId="0" borderId="309" xfId="40" applyFont="1" applyBorder="1" applyAlignment="1" applyProtection="1">
      <alignment horizontal="center"/>
      <protection locked="0"/>
    </xf>
    <xf numFmtId="0" fontId="51" fillId="0" borderId="310" xfId="40" applyFont="1" applyBorder="1" applyAlignment="1" applyProtection="1">
      <alignment horizontal="center"/>
      <protection locked="0"/>
    </xf>
    <xf numFmtId="1" fontId="51" fillId="0" borderId="311" xfId="41" applyNumberFormat="1" applyFont="1" applyBorder="1" applyAlignment="1">
      <alignment horizontal="center"/>
    </xf>
    <xf numFmtId="0" fontId="51" fillId="0" borderId="312" xfId="40" applyFont="1" applyBorder="1" applyAlignment="1" applyProtection="1">
      <alignment horizontal="center"/>
      <protection locked="0"/>
    </xf>
    <xf numFmtId="0" fontId="51" fillId="0" borderId="313" xfId="40" applyFont="1" applyBorder="1" applyAlignment="1" applyProtection="1">
      <alignment horizontal="center"/>
      <protection locked="0"/>
    </xf>
    <xf numFmtId="1" fontId="51" fillId="0" borderId="314" xfId="41" applyNumberFormat="1" applyFont="1" applyBorder="1" applyAlignment="1">
      <alignment horizontal="center"/>
    </xf>
    <xf numFmtId="0" fontId="51" fillId="0" borderId="315" xfId="40" applyFont="1" applyBorder="1" applyAlignment="1" applyProtection="1">
      <alignment horizontal="center"/>
      <protection locked="0"/>
    </xf>
    <xf numFmtId="1" fontId="35" fillId="0" borderId="162" xfId="41" applyNumberFormat="1" applyFont="1" applyBorder="1" applyAlignment="1">
      <alignment horizontal="left"/>
    </xf>
    <xf numFmtId="1" fontId="35" fillId="0" borderId="162" xfId="41" applyNumberFormat="1" applyFont="1" applyBorder="1" applyAlignment="1">
      <alignment horizontal="left" vertical="center"/>
    </xf>
    <xf numFmtId="1" fontId="35" fillId="0" borderId="165" xfId="41" applyNumberFormat="1" applyFont="1" applyBorder="1" applyAlignment="1">
      <alignment horizontal="left"/>
    </xf>
    <xf numFmtId="1" fontId="35" fillId="0" borderId="314" xfId="41" applyNumberFormat="1" applyFont="1" applyBorder="1" applyAlignment="1">
      <alignment horizontal="left"/>
    </xf>
    <xf numFmtId="1" fontId="35" fillId="0" borderId="320" xfId="41" applyNumberFormat="1" applyFont="1" applyBorder="1" applyAlignment="1">
      <alignment horizontal="left"/>
    </xf>
    <xf numFmtId="0" fontId="35" fillId="0" borderId="319" xfId="41" applyFont="1" applyBorder="1"/>
    <xf numFmtId="0" fontId="35" fillId="0" borderId="137" xfId="41" applyFont="1" applyBorder="1"/>
    <xf numFmtId="1" fontId="35" fillId="0" borderId="321" xfId="41" applyNumberFormat="1" applyFont="1" applyBorder="1" applyAlignment="1">
      <alignment horizontal="left"/>
    </xf>
    <xf numFmtId="1" fontId="35" fillId="0" borderId="322" xfId="41" applyNumberFormat="1" applyFont="1" applyBorder="1" applyAlignment="1">
      <alignment horizontal="left"/>
    </xf>
    <xf numFmtId="1" fontId="35" fillId="0" borderId="322" xfId="41" applyNumberFormat="1" applyFont="1" applyBorder="1" applyAlignment="1">
      <alignment horizontal="left" vertical="center"/>
    </xf>
    <xf numFmtId="1" fontId="35" fillId="0" borderId="323" xfId="41" applyNumberFormat="1" applyFont="1" applyBorder="1" applyAlignment="1">
      <alignment horizontal="left"/>
    </xf>
    <xf numFmtId="1" fontId="35" fillId="0" borderId="324" xfId="41" applyNumberFormat="1" applyFont="1" applyBorder="1" applyAlignment="1">
      <alignment horizontal="left"/>
    </xf>
    <xf numFmtId="0" fontId="35" fillId="0" borderId="153" xfId="41" applyFont="1" applyFill="1" applyBorder="1"/>
    <xf numFmtId="0" fontId="35" fillId="34" borderId="99" xfId="41" applyFont="1" applyFill="1" applyBorder="1"/>
    <xf numFmtId="0" fontId="35" fillId="0" borderId="325" xfId="41" applyFont="1" applyBorder="1"/>
    <xf numFmtId="0" fontId="35" fillId="0" borderId="0" xfId="0" applyFont="1" applyBorder="1"/>
    <xf numFmtId="0" fontId="46" fillId="0" borderId="0" xfId="0" applyFont="1" applyBorder="1"/>
    <xf numFmtId="0" fontId="35" fillId="0" borderId="0" xfId="41" applyFont="1" applyBorder="1"/>
    <xf numFmtId="0" fontId="35" fillId="0" borderId="279" xfId="0" applyFont="1" applyBorder="1"/>
    <xf numFmtId="0" fontId="35" fillId="0" borderId="246" xfId="41" applyFont="1" applyBorder="1"/>
    <xf numFmtId="0" fontId="35" fillId="0" borderId="246" xfId="0" applyFont="1" applyBorder="1"/>
    <xf numFmtId="0" fontId="35" fillId="0" borderId="24" xfId="0" applyFont="1" applyBorder="1"/>
    <xf numFmtId="0" fontId="35" fillId="0" borderId="246" xfId="41" applyFont="1" applyFill="1" applyBorder="1"/>
    <xf numFmtId="0" fontId="35" fillId="0" borderId="24" xfId="41" applyFont="1" applyBorder="1"/>
    <xf numFmtId="0" fontId="35" fillId="0" borderId="326" xfId="41" applyFont="1" applyBorder="1"/>
    <xf numFmtId="1" fontId="35" fillId="0" borderId="0" xfId="0" applyNumberFormat="1" applyFont="1" applyBorder="1"/>
    <xf numFmtId="1" fontId="35" fillId="25" borderId="264" xfId="41" applyNumberFormat="1" applyFont="1" applyFill="1" applyBorder="1" applyAlignment="1">
      <alignment horizontal="center" vertical="center" shrinkToFit="1"/>
    </xf>
    <xf numFmtId="0" fontId="35" fillId="0" borderId="108" xfId="41" applyFont="1" applyBorder="1"/>
    <xf numFmtId="0" fontId="35" fillId="0" borderId="279" xfId="41" applyFont="1" applyBorder="1"/>
    <xf numFmtId="0" fontId="35" fillId="40" borderId="147" xfId="41" applyFont="1" applyFill="1" applyBorder="1" applyAlignment="1">
      <alignment horizontal="center"/>
    </xf>
    <xf numFmtId="0" fontId="35" fillId="0" borderId="168" xfId="0" applyFont="1" applyFill="1" applyBorder="1" applyAlignment="1">
      <alignment horizontal="center"/>
    </xf>
    <xf numFmtId="0" fontId="35" fillId="0" borderId="147" xfId="42" applyFont="1" applyFill="1" applyBorder="1"/>
    <xf numFmtId="0" fontId="35" fillId="0" borderId="69" xfId="41" applyFont="1" applyFill="1" applyBorder="1"/>
    <xf numFmtId="1" fontId="35" fillId="25" borderId="216" xfId="41" applyNumberFormat="1" applyFont="1" applyFill="1" applyBorder="1" applyAlignment="1">
      <alignment horizontal="center" vertical="center" shrinkToFit="1"/>
    </xf>
    <xf numFmtId="0" fontId="42" fillId="0" borderId="0" xfId="42" applyFont="1" applyFill="1" applyBorder="1"/>
    <xf numFmtId="0" fontId="35" fillId="0" borderId="0" xfId="41" applyFont="1" applyFill="1" applyBorder="1"/>
    <xf numFmtId="1" fontId="13" fillId="25" borderId="216" xfId="41" applyNumberFormat="1" applyFont="1" applyFill="1" applyBorder="1" applyAlignment="1">
      <alignment horizontal="center" vertical="center" shrinkToFit="1"/>
    </xf>
    <xf numFmtId="0" fontId="13" fillId="0" borderId="0" xfId="41" applyFont="1" applyFill="1" applyBorder="1"/>
    <xf numFmtId="0" fontId="35" fillId="38" borderId="17" xfId="41" applyFont="1" applyFill="1" applyBorder="1" applyAlignment="1">
      <alignment horizontal="center"/>
    </xf>
    <xf numFmtId="1" fontId="51" fillId="0" borderId="328" xfId="41" applyNumberFormat="1" applyFont="1" applyBorder="1" applyAlignment="1">
      <alignment horizontal="center"/>
    </xf>
    <xf numFmtId="0" fontId="51" fillId="0" borderId="311" xfId="40" applyFont="1" applyBorder="1" applyAlignment="1" applyProtection="1">
      <alignment horizontal="center"/>
      <protection locked="0"/>
    </xf>
    <xf numFmtId="0" fontId="51" fillId="0" borderId="329" xfId="40" applyFont="1" applyBorder="1" applyAlignment="1" applyProtection="1">
      <alignment horizontal="center"/>
      <protection locked="0"/>
    </xf>
    <xf numFmtId="1" fontId="51" fillId="0" borderId="330" xfId="41" applyNumberFormat="1" applyFont="1" applyBorder="1" applyAlignment="1">
      <alignment horizontal="center"/>
    </xf>
    <xf numFmtId="1" fontId="35" fillId="0" borderId="330" xfId="41" applyNumberFormat="1" applyFont="1" applyBorder="1" applyAlignment="1">
      <alignment horizontal="left"/>
    </xf>
    <xf numFmtId="1" fontId="35" fillId="0" borderId="332" xfId="41" applyNumberFormat="1" applyFont="1" applyBorder="1" applyAlignment="1">
      <alignment horizontal="left"/>
    </xf>
    <xf numFmtId="0" fontId="35" fillId="0" borderId="168" xfId="42" applyFont="1" applyFill="1" applyBorder="1" applyAlignment="1" applyProtection="1">
      <alignment horizontal="center" vertical="center"/>
      <protection locked="0"/>
    </xf>
    <xf numFmtId="1" fontId="51" fillId="0" borderId="168" xfId="41" applyNumberFormat="1" applyFont="1" applyBorder="1" applyAlignment="1">
      <alignment horizontal="center"/>
    </xf>
    <xf numFmtId="0" fontId="51" fillId="0" borderId="168" xfId="40" applyFont="1" applyBorder="1" applyAlignment="1" applyProtection="1">
      <alignment horizontal="center"/>
      <protection locked="0"/>
    </xf>
    <xf numFmtId="0" fontId="35" fillId="0" borderId="168" xfId="0" applyFont="1" applyBorder="1" applyAlignment="1">
      <alignment horizontal="center"/>
    </xf>
    <xf numFmtId="0" fontId="35" fillId="0" borderId="33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4" xfId="0" applyFont="1" applyBorder="1"/>
    <xf numFmtId="0" fontId="35" fillId="0" borderId="333" xfId="0" applyFont="1" applyBorder="1"/>
    <xf numFmtId="0" fontId="35" fillId="0" borderId="145" xfId="0" applyFont="1" applyBorder="1"/>
    <xf numFmtId="0" fontId="35" fillId="0" borderId="119" xfId="0" applyFont="1" applyBorder="1"/>
    <xf numFmtId="0" fontId="35" fillId="0" borderId="285" xfId="0" applyFont="1" applyBorder="1" applyAlignment="1">
      <alignment horizontal="left"/>
    </xf>
    <xf numFmtId="0" fontId="35" fillId="0" borderId="33" xfId="0" applyFont="1" applyBorder="1" applyAlignment="1">
      <alignment horizontal="left"/>
    </xf>
    <xf numFmtId="0" fontId="35" fillId="0" borderId="334" xfId="0" applyFont="1" applyBorder="1" applyAlignment="1">
      <alignment horizontal="center"/>
    </xf>
    <xf numFmtId="0" fontId="35" fillId="0" borderId="335" xfId="0" applyFont="1" applyBorder="1"/>
    <xf numFmtId="0" fontId="35" fillId="0" borderId="334" xfId="0" applyFont="1" applyBorder="1"/>
    <xf numFmtId="0" fontId="35" fillId="0" borderId="17" xfId="0" applyFont="1" applyBorder="1"/>
    <xf numFmtId="0" fontId="35" fillId="0" borderId="304" xfId="0" applyFont="1" applyBorder="1"/>
    <xf numFmtId="0" fontId="35" fillId="0" borderId="30" xfId="0" applyFont="1" applyBorder="1" applyAlignment="1">
      <alignment horizontal="left"/>
    </xf>
    <xf numFmtId="1" fontId="51" fillId="0" borderId="285" xfId="41" applyNumberFormat="1" applyFont="1" applyBorder="1" applyAlignment="1">
      <alignment horizontal="center"/>
    </xf>
    <xf numFmtId="0" fontId="51" fillId="0" borderId="147" xfId="40" applyFont="1" applyBorder="1" applyAlignment="1" applyProtection="1">
      <alignment horizontal="center"/>
      <protection locked="0"/>
    </xf>
    <xf numFmtId="1" fontId="51" fillId="0" borderId="333" xfId="41" applyNumberFormat="1" applyFont="1" applyBorder="1" applyAlignment="1">
      <alignment horizontal="center"/>
    </xf>
    <xf numFmtId="1" fontId="35" fillId="0" borderId="333" xfId="41" applyNumberFormat="1" applyFont="1" applyBorder="1" applyAlignment="1">
      <alignment horizontal="left"/>
    </xf>
    <xf numFmtId="1" fontId="35" fillId="0" borderId="147" xfId="41" applyNumberFormat="1" applyFont="1" applyBorder="1" applyAlignment="1">
      <alignment horizontal="left"/>
    </xf>
    <xf numFmtId="0" fontId="35" fillId="0" borderId="136" xfId="0" applyFont="1" applyBorder="1"/>
    <xf numFmtId="0" fontId="35" fillId="0" borderId="335" xfId="0" applyFont="1" applyBorder="1" applyAlignment="1">
      <alignment horizontal="left"/>
    </xf>
    <xf numFmtId="0" fontId="35" fillId="0" borderId="147" xfId="0" applyFont="1" applyBorder="1" applyAlignment="1">
      <alignment horizontal="left"/>
    </xf>
    <xf numFmtId="0" fontId="35" fillId="0" borderId="154" xfId="0" applyFont="1" applyBorder="1" applyAlignment="1" applyProtection="1">
      <alignment vertical="center" shrinkToFit="1"/>
      <protection locked="0"/>
    </xf>
    <xf numFmtId="0" fontId="56" fillId="0" borderId="154" xfId="0" applyFont="1" applyBorder="1" applyAlignment="1" applyProtection="1">
      <alignment vertical="center" shrinkToFit="1"/>
      <protection locked="0"/>
    </xf>
    <xf numFmtId="0" fontId="35" fillId="26" borderId="12" xfId="0" applyFont="1" applyFill="1" applyBorder="1"/>
    <xf numFmtId="0" fontId="35" fillId="0" borderId="304" xfId="0" applyFont="1" applyFill="1" applyBorder="1"/>
    <xf numFmtId="0" fontId="35" fillId="0" borderId="145" xfId="0" applyFont="1" applyFill="1" applyBorder="1" applyAlignment="1">
      <alignment wrapText="1"/>
    </xf>
    <xf numFmtId="0" fontId="35" fillId="0" borderId="245" xfId="0" applyFont="1" applyFill="1" applyBorder="1"/>
    <xf numFmtId="0" fontId="35" fillId="0" borderId="147" xfId="0" applyFont="1" applyFill="1" applyBorder="1"/>
    <xf numFmtId="0" fontId="35" fillId="0" borderId="168" xfId="0" applyFont="1" applyFill="1" applyBorder="1"/>
    <xf numFmtId="0" fontId="35" fillId="0" borderId="147" xfId="0" applyFont="1" applyFill="1" applyBorder="1" applyAlignment="1">
      <alignment wrapText="1"/>
    </xf>
    <xf numFmtId="0" fontId="35" fillId="40" borderId="17" xfId="0" applyFont="1" applyFill="1" applyBorder="1" applyAlignment="1">
      <alignment horizontal="center"/>
    </xf>
    <xf numFmtId="0" fontId="35" fillId="40" borderId="168" xfId="0" applyFont="1" applyFill="1" applyBorder="1" applyAlignment="1">
      <alignment horizontal="center"/>
    </xf>
    <xf numFmtId="0" fontId="35" fillId="40" borderId="14" xfId="0" applyFont="1" applyFill="1" applyBorder="1" applyAlignment="1">
      <alignment horizontal="center"/>
    </xf>
    <xf numFmtId="1" fontId="35" fillId="0" borderId="162" xfId="41" applyNumberFormat="1" applyFont="1" applyBorder="1" applyAlignment="1">
      <alignment horizontal="center"/>
    </xf>
    <xf numFmtId="0" fontId="35" fillId="0" borderId="163" xfId="40" applyFont="1" applyBorder="1" applyAlignment="1" applyProtection="1">
      <alignment horizontal="center"/>
      <protection locked="0"/>
    </xf>
    <xf numFmtId="0" fontId="35" fillId="0" borderId="164" xfId="40" applyFont="1" applyBorder="1" applyAlignment="1" applyProtection="1">
      <alignment horizontal="center"/>
      <protection locked="0"/>
    </xf>
    <xf numFmtId="1" fontId="35" fillId="0" borderId="162" xfId="41" applyNumberFormat="1" applyFont="1" applyBorder="1" applyAlignment="1">
      <alignment horizontal="center" vertical="center"/>
    </xf>
    <xf numFmtId="0" fontId="35" fillId="0" borderId="163" xfId="40" applyFont="1" applyBorder="1" applyAlignment="1" applyProtection="1">
      <alignment horizontal="center" vertical="center"/>
      <protection locked="0"/>
    </xf>
    <xf numFmtId="0" fontId="35" fillId="0" borderId="164" xfId="40" applyFont="1" applyBorder="1" applyAlignment="1" applyProtection="1">
      <alignment horizontal="center" vertical="center"/>
      <protection locked="0"/>
    </xf>
    <xf numFmtId="1" fontId="35" fillId="0" borderId="165" xfId="41" applyNumberFormat="1" applyFont="1" applyBorder="1" applyAlignment="1">
      <alignment horizontal="center"/>
    </xf>
    <xf numFmtId="0" fontId="35" fillId="0" borderId="166" xfId="40" applyFont="1" applyBorder="1" applyAlignment="1" applyProtection="1">
      <alignment horizontal="center"/>
      <protection locked="0"/>
    </xf>
    <xf numFmtId="0" fontId="35" fillId="0" borderId="167" xfId="40" applyFont="1" applyBorder="1" applyAlignment="1" applyProtection="1">
      <alignment horizontal="center"/>
      <protection locked="0"/>
    </xf>
    <xf numFmtId="1" fontId="58" fillId="0" borderId="165" xfId="41" applyNumberFormat="1" applyFont="1" applyBorder="1" applyAlignment="1">
      <alignment horizontal="center"/>
    </xf>
    <xf numFmtId="0" fontId="58" fillId="0" borderId="166" xfId="40" applyFont="1" applyBorder="1" applyAlignment="1" applyProtection="1">
      <alignment horizontal="center"/>
      <protection locked="0"/>
    </xf>
    <xf numFmtId="0" fontId="58" fillId="0" borderId="167" xfId="40" applyFont="1" applyBorder="1" applyAlignment="1" applyProtection="1">
      <alignment horizontal="center"/>
      <protection locked="0"/>
    </xf>
    <xf numFmtId="1" fontId="35" fillId="0" borderId="311" xfId="41" applyNumberFormat="1" applyFont="1" applyBorder="1" applyAlignment="1">
      <alignment horizontal="center"/>
    </xf>
    <xf numFmtId="1" fontId="35" fillId="0" borderId="308" xfId="41" applyNumberFormat="1" applyFont="1" applyBorder="1" applyAlignment="1">
      <alignment horizontal="center"/>
    </xf>
    <xf numFmtId="0" fontId="35" fillId="0" borderId="312" xfId="40" applyFont="1" applyBorder="1" applyAlignment="1" applyProtection="1">
      <alignment horizontal="center"/>
      <protection locked="0"/>
    </xf>
    <xf numFmtId="0" fontId="35" fillId="0" borderId="310" xfId="40" applyFont="1" applyBorder="1" applyAlignment="1" applyProtection="1">
      <alignment horizontal="center"/>
      <protection locked="0"/>
    </xf>
    <xf numFmtId="0" fontId="35" fillId="0" borderId="313" xfId="40" applyFont="1" applyBorder="1" applyAlignment="1" applyProtection="1">
      <alignment horizontal="center"/>
      <protection locked="0"/>
    </xf>
    <xf numFmtId="1" fontId="35" fillId="0" borderId="314" xfId="41" applyNumberFormat="1" applyFont="1" applyBorder="1" applyAlignment="1">
      <alignment horizontal="center"/>
    </xf>
    <xf numFmtId="0" fontId="35" fillId="0" borderId="309" xfId="40" applyFont="1" applyBorder="1" applyAlignment="1" applyProtection="1">
      <alignment horizontal="center"/>
      <protection locked="0"/>
    </xf>
    <xf numFmtId="0" fontId="35" fillId="0" borderId="315" xfId="40" applyFont="1" applyBorder="1" applyAlignment="1" applyProtection="1">
      <alignment horizontal="center"/>
      <protection locked="0"/>
    </xf>
    <xf numFmtId="1" fontId="35" fillId="0" borderId="316" xfId="41" applyNumberFormat="1" applyFont="1" applyBorder="1" applyAlignment="1">
      <alignment horizontal="center"/>
    </xf>
    <xf numFmtId="0" fontId="35" fillId="0" borderId="317" xfId="40" applyFont="1" applyBorder="1" applyAlignment="1" applyProtection="1">
      <alignment horizontal="center"/>
      <protection locked="0"/>
    </xf>
    <xf numFmtId="0" fontId="35" fillId="0" borderId="318" xfId="40" applyFont="1" applyBorder="1" applyAlignment="1" applyProtection="1">
      <alignment horizontal="center"/>
      <protection locked="0"/>
    </xf>
    <xf numFmtId="1" fontId="35" fillId="0" borderId="330" xfId="41" applyNumberFormat="1" applyFont="1" applyBorder="1" applyAlignment="1">
      <alignment horizontal="center"/>
    </xf>
    <xf numFmtId="0" fontId="35" fillId="0" borderId="311" xfId="40" applyFont="1" applyBorder="1" applyAlignment="1" applyProtection="1">
      <alignment horizontal="center"/>
      <protection locked="0"/>
    </xf>
    <xf numFmtId="0" fontId="35" fillId="0" borderId="329" xfId="40" applyFont="1" applyBorder="1" applyAlignment="1" applyProtection="1">
      <alignment horizontal="center"/>
      <protection locked="0"/>
    </xf>
    <xf numFmtId="0" fontId="35" fillId="0" borderId="331" xfId="40" applyFont="1" applyBorder="1" applyAlignment="1" applyProtection="1">
      <alignment horizontal="center"/>
      <protection locked="0"/>
    </xf>
    <xf numFmtId="1" fontId="35" fillId="0" borderId="312" xfId="41" applyNumberFormat="1" applyFont="1" applyBorder="1" applyAlignment="1">
      <alignment horizontal="center"/>
    </xf>
    <xf numFmtId="0" fontId="35" fillId="0" borderId="248" xfId="40" applyFont="1" applyBorder="1" applyAlignment="1" applyProtection="1">
      <alignment horizontal="center"/>
      <protection locked="0"/>
    </xf>
    <xf numFmtId="1" fontId="35" fillId="0" borderId="328" xfId="41" applyNumberFormat="1" applyFont="1" applyBorder="1" applyAlignment="1">
      <alignment horizontal="center"/>
    </xf>
    <xf numFmtId="1" fontId="35" fillId="0" borderId="333" xfId="41" applyNumberFormat="1" applyFont="1" applyBorder="1" applyAlignment="1">
      <alignment horizontal="center"/>
    </xf>
    <xf numFmtId="0" fontId="35" fillId="0" borderId="147" xfId="40" applyFont="1" applyBorder="1" applyAlignment="1" applyProtection="1">
      <alignment horizontal="center"/>
      <protection locked="0"/>
    </xf>
    <xf numFmtId="0" fontId="35" fillId="0" borderId="145" xfId="40" applyFont="1" applyBorder="1" applyAlignment="1" applyProtection="1">
      <alignment horizontal="center"/>
      <protection locked="0"/>
    </xf>
    <xf numFmtId="1" fontId="35" fillId="0" borderId="285" xfId="41" applyNumberFormat="1" applyFont="1" applyBorder="1" applyAlignment="1">
      <alignment horizontal="center"/>
    </xf>
    <xf numFmtId="0" fontId="35" fillId="0" borderId="244" xfId="0" applyFont="1" applyBorder="1" applyAlignment="1">
      <alignment horizontal="center"/>
    </xf>
    <xf numFmtId="0" fontId="35" fillId="40" borderId="243" xfId="0" applyFont="1" applyFill="1" applyBorder="1" applyAlignment="1">
      <alignment horizontal="center"/>
    </xf>
    <xf numFmtId="0" fontId="35" fillId="0" borderId="225" xfId="0" applyFont="1" applyBorder="1"/>
    <xf numFmtId="0" fontId="35" fillId="0" borderId="244" xfId="0" applyFont="1" applyBorder="1"/>
    <xf numFmtId="0" fontId="35" fillId="0" borderId="243" xfId="0" applyFont="1" applyBorder="1"/>
    <xf numFmtId="0" fontId="35" fillId="0" borderId="245" xfId="0" applyFont="1" applyBorder="1"/>
    <xf numFmtId="0" fontId="35" fillId="0" borderId="327" xfId="0" applyFont="1" applyBorder="1" applyAlignment="1">
      <alignment horizontal="left"/>
    </xf>
    <xf numFmtId="0" fontId="35" fillId="0" borderId="225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33" xfId="0" applyFont="1" applyBorder="1"/>
    <xf numFmtId="0" fontId="35" fillId="0" borderId="285" xfId="0" applyFont="1" applyBorder="1" applyAlignment="1">
      <alignment horizontal="center"/>
    </xf>
    <xf numFmtId="0" fontId="35" fillId="0" borderId="145" xfId="0" applyFont="1" applyBorder="1" applyAlignment="1">
      <alignment horizontal="center"/>
    </xf>
    <xf numFmtId="0" fontId="35" fillId="0" borderId="119" xfId="0" applyFont="1" applyBorder="1" applyAlignment="1">
      <alignment horizontal="center"/>
    </xf>
    <xf numFmtId="0" fontId="35" fillId="0" borderId="246" xfId="0" applyFont="1" applyBorder="1" applyAlignment="1">
      <alignment horizontal="left"/>
    </xf>
    <xf numFmtId="0" fontId="35" fillId="0" borderId="336" xfId="0" applyFont="1" applyBorder="1" applyAlignment="1">
      <alignment horizontal="left"/>
    </xf>
    <xf numFmtId="0" fontId="35" fillId="0" borderId="25" xfId="0" applyFont="1" applyBorder="1"/>
    <xf numFmtId="0" fontId="37" fillId="0" borderId="168" xfId="47" applyFont="1" applyBorder="1" applyAlignment="1">
      <alignment horizontal="left"/>
    </xf>
    <xf numFmtId="0" fontId="35" fillId="34" borderId="168" xfId="0" applyFont="1" applyFill="1" applyBorder="1" applyAlignment="1">
      <alignment horizontal="left" vertical="center" wrapText="1"/>
    </xf>
    <xf numFmtId="0" fontId="35" fillId="34" borderId="168" xfId="0" applyFont="1" applyFill="1" applyBorder="1" applyAlignment="1">
      <alignment vertical="center" wrapText="1"/>
    </xf>
    <xf numFmtId="0" fontId="13" fillId="34" borderId="0" xfId="0" applyFont="1" applyFill="1" applyBorder="1" applyAlignment="1">
      <alignment horizontal="left" vertical="center" wrapText="1"/>
    </xf>
    <xf numFmtId="0" fontId="13" fillId="34" borderId="0" xfId="0" applyFont="1" applyFill="1" applyBorder="1" applyAlignment="1">
      <alignment vertical="center" wrapText="1"/>
    </xf>
    <xf numFmtId="0" fontId="13" fillId="0" borderId="0" xfId="47" applyFont="1" applyBorder="1"/>
    <xf numFmtId="0" fontId="13" fillId="0" borderId="0" xfId="0" applyFont="1" applyBorder="1" applyAlignment="1">
      <alignment horizontal="left"/>
    </xf>
    <xf numFmtId="0" fontId="13" fillId="0" borderId="0" xfId="47" applyFont="1" applyBorder="1" applyAlignment="1">
      <alignment wrapText="1"/>
    </xf>
    <xf numFmtId="0" fontId="13" fillId="0" borderId="0" xfId="47" applyFont="1" applyBorder="1" applyAlignment="1">
      <alignment horizontal="left" vertical="top" wrapText="1"/>
    </xf>
    <xf numFmtId="0" fontId="13" fillId="0" borderId="0" xfId="47" applyFont="1" applyBorder="1" applyAlignment="1">
      <alignment horizontal="left" vertical="center" wrapText="1"/>
    </xf>
    <xf numFmtId="0" fontId="13" fillId="0" borderId="0" xfId="47" applyFont="1" applyBorder="1" applyAlignment="1">
      <alignment horizontal="left"/>
    </xf>
    <xf numFmtId="0" fontId="37" fillId="0" borderId="145" xfId="47" applyFont="1" applyBorder="1" applyAlignment="1">
      <alignment horizontal="center"/>
    </xf>
    <xf numFmtId="0" fontId="35" fillId="34" borderId="333" xfId="0" applyFont="1" applyFill="1" applyBorder="1" applyAlignment="1">
      <alignment horizontal="left" vertical="center" wrapText="1"/>
    </xf>
    <xf numFmtId="0" fontId="35" fillId="34" borderId="145" xfId="0" applyFont="1" applyFill="1" applyBorder="1" applyAlignment="1">
      <alignment vertical="center" wrapText="1"/>
    </xf>
    <xf numFmtId="0" fontId="35" fillId="34" borderId="14" xfId="0" applyFont="1" applyFill="1" applyBorder="1" applyAlignment="1">
      <alignment horizontal="left" vertical="center" wrapText="1"/>
    </xf>
    <xf numFmtId="0" fontId="35" fillId="34" borderId="119" xfId="0" applyFont="1" applyFill="1" applyBorder="1" applyAlignment="1">
      <alignment vertical="center" wrapText="1"/>
    </xf>
    <xf numFmtId="0" fontId="35" fillId="26" borderId="177" xfId="41" applyFont="1" applyFill="1" applyBorder="1" applyProtection="1">
      <protection locked="0"/>
    </xf>
    <xf numFmtId="0" fontId="35" fillId="26" borderId="12" xfId="41" applyFont="1" applyFill="1" applyBorder="1" applyProtection="1">
      <protection locked="0"/>
    </xf>
    <xf numFmtId="0" fontId="35" fillId="42" borderId="28" xfId="41" applyFont="1" applyFill="1" applyBorder="1" applyAlignment="1" applyProtection="1">
      <alignment horizontal="left" vertical="center"/>
      <protection locked="0"/>
    </xf>
    <xf numFmtId="0" fontId="35" fillId="42" borderId="285" xfId="41" applyFont="1" applyFill="1" applyBorder="1"/>
    <xf numFmtId="1" fontId="35" fillId="42" borderId="162" xfId="41" applyNumberFormat="1" applyFont="1" applyFill="1" applyBorder="1" applyAlignment="1">
      <alignment horizontal="left"/>
    </xf>
    <xf numFmtId="1" fontId="35" fillId="42" borderId="165" xfId="41" applyNumberFormat="1" applyFont="1" applyFill="1" applyBorder="1" applyAlignment="1">
      <alignment horizontal="left"/>
    </xf>
    <xf numFmtId="0" fontId="35" fillId="42" borderId="19" xfId="41" applyFont="1" applyFill="1" applyBorder="1"/>
    <xf numFmtId="0" fontId="35" fillId="42" borderId="69" xfId="41" applyFont="1" applyFill="1" applyBorder="1"/>
    <xf numFmtId="0" fontId="35" fillId="0" borderId="40" xfId="41" applyFont="1" applyFill="1" applyBorder="1" applyProtection="1">
      <protection locked="0"/>
    </xf>
    <xf numFmtId="0" fontId="35" fillId="0" borderId="297" xfId="40" applyFont="1" applyFill="1" applyBorder="1" applyAlignment="1" applyProtection="1">
      <alignment horizontal="center"/>
      <protection locked="0"/>
    </xf>
    <xf numFmtId="0" fontId="35" fillId="42" borderId="146" xfId="41" applyFont="1" applyFill="1" applyBorder="1" applyAlignment="1" applyProtection="1">
      <alignment horizontal="left" vertical="center"/>
      <protection locked="0"/>
    </xf>
    <xf numFmtId="0" fontId="35" fillId="42" borderId="144" xfId="42" applyFont="1" applyFill="1" applyBorder="1" applyAlignment="1" applyProtection="1">
      <alignment horizontal="center" vertical="center"/>
      <protection locked="0"/>
    </xf>
    <xf numFmtId="0" fontId="35" fillId="42" borderId="247" xfId="42" applyFont="1" applyFill="1" applyBorder="1" applyAlignment="1" applyProtection="1">
      <alignment horizontal="center" vertical="center"/>
      <protection locked="0"/>
    </xf>
    <xf numFmtId="0" fontId="35" fillId="42" borderId="245" xfId="0" applyFont="1" applyFill="1" applyBorder="1"/>
    <xf numFmtId="1" fontId="35" fillId="42" borderId="322" xfId="41" applyNumberFormat="1" applyFont="1" applyFill="1" applyBorder="1" applyAlignment="1">
      <alignment horizontal="left"/>
    </xf>
    <xf numFmtId="0" fontId="35" fillId="42" borderId="28" xfId="42" applyFont="1" applyFill="1" applyBorder="1" applyAlignment="1" applyProtection="1">
      <alignment horizontal="left" vertical="center"/>
      <protection locked="0"/>
    </xf>
    <xf numFmtId="0" fontId="35" fillId="42" borderId="12" xfId="41" applyFont="1" applyFill="1" applyBorder="1" applyAlignment="1" applyProtection="1">
      <alignment horizontal="left"/>
      <protection locked="0"/>
    </xf>
    <xf numFmtId="0" fontId="35" fillId="42" borderId="12" xfId="41" applyFont="1" applyFill="1" applyBorder="1" applyProtection="1">
      <protection locked="0"/>
    </xf>
    <xf numFmtId="0" fontId="35" fillId="42" borderId="12" xfId="0" applyFont="1" applyFill="1" applyBorder="1" applyAlignment="1" applyProtection="1">
      <alignment vertical="center" shrinkToFit="1"/>
      <protection locked="0"/>
    </xf>
    <xf numFmtId="0" fontId="35" fillId="42" borderId="13" xfId="41" applyFont="1" applyFill="1" applyBorder="1" applyAlignment="1" applyProtection="1">
      <alignment horizontal="left" vertical="center"/>
      <protection locked="0"/>
    </xf>
    <xf numFmtId="0" fontId="35" fillId="42" borderId="40" xfId="41" applyFont="1" applyFill="1" applyBorder="1" applyProtection="1">
      <protection locked="0"/>
    </xf>
    <xf numFmtId="0" fontId="35" fillId="42" borderId="108" xfId="41" applyFont="1" applyFill="1" applyBorder="1"/>
    <xf numFmtId="0" fontId="35" fillId="42" borderId="145" xfId="0" applyFont="1" applyFill="1" applyBorder="1"/>
    <xf numFmtId="0" fontId="35" fillId="42" borderId="153" xfId="42" applyFont="1" applyFill="1" applyBorder="1" applyAlignment="1" applyProtection="1">
      <alignment horizontal="left" vertical="center"/>
      <protection locked="0"/>
    </xf>
    <xf numFmtId="0" fontId="35" fillId="42" borderId="12" xfId="42" applyFont="1" applyFill="1" applyBorder="1" applyAlignment="1" applyProtection="1">
      <alignment horizontal="left" wrapText="1"/>
      <protection locked="0"/>
    </xf>
    <xf numFmtId="0" fontId="35" fillId="42" borderId="10" xfId="41" applyFont="1" applyFill="1" applyBorder="1"/>
    <xf numFmtId="0" fontId="35" fillId="42" borderId="12" xfId="42" applyFont="1" applyFill="1" applyBorder="1" applyAlignment="1" applyProtection="1">
      <alignment horizontal="left"/>
      <protection locked="0"/>
    </xf>
    <xf numFmtId="0" fontId="35" fillId="42" borderId="41" xfId="41" applyFont="1" applyFill="1" applyBorder="1" applyProtection="1">
      <protection locked="0"/>
    </xf>
    <xf numFmtId="0" fontId="35" fillId="42" borderId="148" xfId="42" applyFont="1" applyFill="1" applyBorder="1" applyAlignment="1" applyProtection="1">
      <alignment horizontal="left" vertical="center"/>
      <protection locked="0"/>
    </xf>
    <xf numFmtId="0" fontId="35" fillId="42" borderId="12" xfId="42" applyFont="1" applyFill="1" applyBorder="1" applyProtection="1">
      <protection locked="0"/>
    </xf>
    <xf numFmtId="0" fontId="35" fillId="42" borderId="154" xfId="41" applyFont="1" applyFill="1" applyBorder="1" applyProtection="1">
      <protection locked="0"/>
    </xf>
    <xf numFmtId="0" fontId="35" fillId="0" borderId="12" xfId="0" applyFont="1" applyFill="1" applyBorder="1" applyAlignment="1" applyProtection="1">
      <alignment vertical="center" shrinkToFit="1"/>
      <protection locked="0"/>
    </xf>
    <xf numFmtId="0" fontId="35" fillId="0" borderId="28" xfId="41" applyFont="1" applyFill="1" applyBorder="1" applyAlignment="1" applyProtection="1">
      <alignment horizontal="left" vertical="center"/>
      <protection locked="0"/>
    </xf>
    <xf numFmtId="0" fontId="35" fillId="42" borderId="42" xfId="42" applyFont="1" applyFill="1" applyBorder="1" applyAlignment="1" applyProtection="1">
      <alignment horizontal="left" vertical="center"/>
      <protection locked="0"/>
    </xf>
    <xf numFmtId="0" fontId="35" fillId="42" borderId="38" xfId="42" applyFont="1" applyFill="1" applyBorder="1" applyAlignment="1" applyProtection="1">
      <alignment horizontal="left" vertical="center"/>
      <protection locked="0"/>
    </xf>
    <xf numFmtId="0" fontId="35" fillId="42" borderId="225" xfId="41" applyFont="1" applyFill="1" applyBorder="1"/>
    <xf numFmtId="0" fontId="35" fillId="42" borderId="168" xfId="0" applyFont="1" applyFill="1" applyBorder="1" applyAlignment="1">
      <alignment horizontal="left"/>
    </xf>
    <xf numFmtId="0" fontId="35" fillId="42" borderId="168" xfId="42" applyFont="1" applyFill="1" applyBorder="1" applyAlignment="1" applyProtection="1">
      <alignment horizontal="left" vertical="center"/>
      <protection locked="0"/>
    </xf>
    <xf numFmtId="0" fontId="35" fillId="42" borderId="145" xfId="42" applyFont="1" applyFill="1" applyBorder="1" applyProtection="1">
      <protection locked="0"/>
    </xf>
    <xf numFmtId="0" fontId="35" fillId="42" borderId="153" xfId="0" applyFont="1" applyFill="1" applyBorder="1"/>
    <xf numFmtId="0" fontId="35" fillId="42" borderId="145" xfId="0" applyFont="1" applyFill="1" applyBorder="1" applyAlignment="1" applyProtection="1">
      <alignment vertical="center" shrinkToFit="1"/>
      <protection locked="0"/>
    </xf>
    <xf numFmtId="0" fontId="35" fillId="42" borderId="155" xfId="0" applyFont="1" applyFill="1" applyBorder="1" applyAlignment="1">
      <alignment horizontal="left"/>
    </xf>
    <xf numFmtId="0" fontId="35" fillId="42" borderId="144" xfId="42" applyFont="1" applyFill="1" applyBorder="1" applyAlignment="1" applyProtection="1">
      <alignment horizontal="left" vertical="center"/>
      <protection locked="0"/>
    </xf>
    <xf numFmtId="0" fontId="56" fillId="42" borderId="145" xfId="42" applyFont="1" applyFill="1" applyBorder="1" applyAlignment="1" applyProtection="1">
      <alignment horizontal="left"/>
      <protection locked="0"/>
    </xf>
    <xf numFmtId="9" fontId="35" fillId="42" borderId="28" xfId="50" applyFont="1" applyFill="1" applyBorder="1" applyAlignment="1" applyProtection="1">
      <alignment horizontal="left" vertical="center"/>
      <protection locked="0"/>
    </xf>
    <xf numFmtId="0" fontId="35" fillId="42" borderId="157" xfId="0" applyFont="1" applyFill="1" applyBorder="1" applyAlignment="1">
      <alignment horizontal="left"/>
    </xf>
    <xf numFmtId="9" fontId="35" fillId="42" borderId="12" xfId="50" applyFont="1" applyFill="1" applyBorder="1" applyAlignment="1" applyProtection="1">
      <alignment vertical="center" shrinkToFit="1"/>
      <protection locked="0"/>
    </xf>
    <xf numFmtId="1" fontId="35" fillId="42" borderId="323" xfId="41" applyNumberFormat="1" applyFont="1" applyFill="1" applyBorder="1" applyAlignment="1">
      <alignment horizontal="left"/>
    </xf>
    <xf numFmtId="0" fontId="35" fillId="0" borderId="77" xfId="41" applyFont="1" applyBorder="1" applyAlignment="1">
      <alignment horizontal="center" vertical="center"/>
    </xf>
    <xf numFmtId="1" fontId="37" fillId="25" borderId="84" xfId="41" applyNumberFormat="1" applyFont="1" applyFill="1" applyBorder="1" applyAlignment="1">
      <alignment horizontal="center" vertical="center"/>
    </xf>
    <xf numFmtId="1" fontId="37" fillId="25" borderId="85" xfId="41" applyNumberFormat="1" applyFont="1" applyFill="1" applyBorder="1" applyAlignment="1">
      <alignment horizontal="center" vertical="center"/>
    </xf>
    <xf numFmtId="0" fontId="35" fillId="25" borderId="88" xfId="41" applyFont="1" applyFill="1" applyBorder="1" applyAlignment="1">
      <alignment horizontal="left" vertical="center" wrapText="1"/>
    </xf>
    <xf numFmtId="0" fontId="35" fillId="25" borderId="89" xfId="41" applyFont="1" applyFill="1" applyBorder="1" applyAlignment="1">
      <alignment horizontal="left" vertical="center" wrapText="1"/>
    </xf>
    <xf numFmtId="0" fontId="37" fillId="25" borderId="56" xfId="41" applyFont="1" applyFill="1" applyBorder="1" applyAlignment="1">
      <alignment horizontal="center" textRotation="90" wrapText="1"/>
    </xf>
    <xf numFmtId="0" fontId="37" fillId="25" borderId="55" xfId="41" applyFont="1" applyFill="1" applyBorder="1" applyAlignment="1">
      <alignment horizontal="center" textRotation="90"/>
    </xf>
    <xf numFmtId="0" fontId="37" fillId="25" borderId="57" xfId="41" applyFont="1" applyFill="1" applyBorder="1" applyAlignment="1">
      <alignment horizontal="center" textRotation="90" wrapText="1"/>
    </xf>
    <xf numFmtId="0" fontId="37" fillId="25" borderId="59" xfId="41" applyFont="1" applyFill="1" applyBorder="1" applyAlignment="1">
      <alignment horizontal="center" textRotation="90" wrapText="1"/>
    </xf>
    <xf numFmtId="0" fontId="42" fillId="25" borderId="63" xfId="41" applyFont="1" applyFill="1" applyBorder="1" applyAlignment="1">
      <alignment horizontal="center" vertical="center"/>
    </xf>
    <xf numFmtId="0" fontId="41" fillId="40" borderId="182" xfId="42" applyFont="1" applyFill="1" applyBorder="1" applyAlignment="1" applyProtection="1">
      <alignment horizontal="center" vertical="center"/>
      <protection locked="0"/>
    </xf>
    <xf numFmtId="0" fontId="41" fillId="40" borderId="183" xfId="42" applyFont="1" applyFill="1" applyBorder="1" applyAlignment="1" applyProtection="1">
      <alignment horizontal="center" vertical="center"/>
      <protection locked="0"/>
    </xf>
    <xf numFmtId="0" fontId="37" fillId="25" borderId="52" xfId="41" applyFont="1" applyFill="1" applyBorder="1" applyAlignment="1">
      <alignment horizontal="center"/>
    </xf>
    <xf numFmtId="0" fontId="42" fillId="25" borderId="77" xfId="41" applyFont="1" applyFill="1" applyBorder="1" applyAlignment="1">
      <alignment horizontal="center" vertical="center"/>
    </xf>
    <xf numFmtId="0" fontId="37" fillId="25" borderId="51" xfId="41" applyFont="1" applyFill="1" applyBorder="1" applyAlignment="1">
      <alignment horizontal="center"/>
    </xf>
    <xf numFmtId="0" fontId="37" fillId="25" borderId="50" xfId="41" applyFont="1" applyFill="1" applyBorder="1" applyAlignment="1">
      <alignment horizontal="center"/>
    </xf>
    <xf numFmtId="0" fontId="36" fillId="35" borderId="19" xfId="41" applyFont="1" applyFill="1" applyBorder="1" applyAlignment="1">
      <alignment horizontal="center" vertical="center" wrapText="1"/>
    </xf>
    <xf numFmtId="0" fontId="36" fillId="35" borderId="19" xfId="0" applyFont="1" applyFill="1" applyBorder="1" applyAlignment="1">
      <alignment vertical="center"/>
    </xf>
    <xf numFmtId="0" fontId="36" fillId="35" borderId="246" xfId="41" applyFont="1" applyFill="1" applyBorder="1" applyAlignment="1">
      <alignment horizontal="center" vertical="center" wrapText="1"/>
    </xf>
    <xf numFmtId="0" fontId="36" fillId="35" borderId="246" xfId="0" applyFont="1" applyFill="1" applyBorder="1" applyAlignment="1">
      <alignment horizontal="center" vertical="center" wrapText="1"/>
    </xf>
    <xf numFmtId="0" fontId="34" fillId="0" borderId="0" xfId="41" applyFont="1" applyAlignment="1">
      <alignment horizontal="center" vertical="center"/>
    </xf>
    <xf numFmtId="0" fontId="34" fillId="0" borderId="0" xfId="41" applyFont="1" applyAlignment="1" applyProtection="1">
      <alignment horizontal="center" vertical="center"/>
      <protection locked="0"/>
    </xf>
    <xf numFmtId="0" fontId="36" fillId="25" borderId="45" xfId="41" applyFont="1" applyFill="1" applyBorder="1" applyAlignment="1">
      <alignment horizontal="left" vertical="center" textRotation="90"/>
    </xf>
    <xf numFmtId="0" fontId="37" fillId="25" borderId="46" xfId="41" applyFont="1" applyFill="1" applyBorder="1" applyAlignment="1">
      <alignment horizontal="center" vertical="center" textRotation="90"/>
    </xf>
    <xf numFmtId="0" fontId="37" fillId="25" borderId="47" xfId="41" applyFont="1" applyFill="1" applyBorder="1" applyAlignment="1">
      <alignment horizontal="center" vertical="center"/>
    </xf>
    <xf numFmtId="0" fontId="37" fillId="25" borderId="48" xfId="41" applyFont="1" applyFill="1" applyBorder="1" applyAlignment="1">
      <alignment horizontal="center" vertical="center" wrapText="1"/>
    </xf>
    <xf numFmtId="0" fontId="37" fillId="25" borderId="49" xfId="41" applyFont="1" applyFill="1" applyBorder="1" applyAlignment="1">
      <alignment horizontal="center" vertical="center"/>
    </xf>
    <xf numFmtId="0" fontId="38" fillId="25" borderId="58" xfId="41" applyFont="1" applyFill="1" applyBorder="1" applyAlignment="1">
      <alignment horizontal="center" textRotation="90" wrapText="1"/>
    </xf>
    <xf numFmtId="1" fontId="42" fillId="25" borderId="282" xfId="41" applyNumberFormat="1" applyFont="1" applyFill="1" applyBorder="1" applyAlignment="1">
      <alignment horizontal="center"/>
    </xf>
    <xf numFmtId="1" fontId="42" fillId="25" borderId="283" xfId="41" applyNumberFormat="1" applyFont="1" applyFill="1" applyBorder="1" applyAlignment="1">
      <alignment horizontal="center"/>
    </xf>
    <xf numFmtId="1" fontId="42" fillId="25" borderId="284" xfId="41" applyNumberFormat="1" applyFont="1" applyFill="1" applyBorder="1" applyAlignment="1">
      <alignment horizontal="center"/>
    </xf>
    <xf numFmtId="1" fontId="42" fillId="25" borderId="259" xfId="41" applyNumberFormat="1" applyFont="1" applyFill="1" applyBorder="1" applyAlignment="1">
      <alignment horizontal="center"/>
    </xf>
    <xf numFmtId="1" fontId="42" fillId="25" borderId="260" xfId="41" applyNumberFormat="1" applyFont="1" applyFill="1" applyBorder="1" applyAlignment="1">
      <alignment horizontal="center"/>
    </xf>
    <xf numFmtId="1" fontId="42" fillId="25" borderId="261" xfId="41" applyNumberFormat="1" applyFont="1" applyFill="1" applyBorder="1" applyAlignment="1">
      <alignment horizontal="center"/>
    </xf>
    <xf numFmtId="1" fontId="42" fillId="25" borderId="252" xfId="41" applyNumberFormat="1" applyFont="1" applyFill="1" applyBorder="1" applyAlignment="1">
      <alignment horizontal="center"/>
    </xf>
    <xf numFmtId="1" fontId="42" fillId="25" borderId="253" xfId="41" applyNumberFormat="1" applyFont="1" applyFill="1" applyBorder="1" applyAlignment="1">
      <alignment horizontal="center"/>
    </xf>
    <xf numFmtId="1" fontId="42" fillId="25" borderId="254" xfId="41" applyNumberFormat="1" applyFont="1" applyFill="1" applyBorder="1" applyAlignment="1">
      <alignment horizontal="center"/>
    </xf>
    <xf numFmtId="0" fontId="37" fillId="35" borderId="10" xfId="41" applyFont="1" applyFill="1" applyBorder="1" applyAlignment="1">
      <alignment horizontal="center" vertical="center" wrapText="1"/>
    </xf>
    <xf numFmtId="0" fontId="37" fillId="35" borderId="10" xfId="0" applyFont="1" applyFill="1" applyBorder="1" applyAlignment="1">
      <alignment horizontal="center" vertical="center" wrapText="1"/>
    </xf>
    <xf numFmtId="0" fontId="42" fillId="24" borderId="223" xfId="41" applyFont="1" applyFill="1" applyBorder="1" applyAlignment="1">
      <alignment horizontal="center" vertical="center"/>
    </xf>
    <xf numFmtId="0" fontId="42" fillId="24" borderId="25" xfId="41" applyFont="1" applyFill="1" applyBorder="1" applyAlignment="1">
      <alignment horizontal="center" vertical="center"/>
    </xf>
    <xf numFmtId="0" fontId="42" fillId="24" borderId="224" xfId="41" applyFont="1" applyFill="1" applyBorder="1" applyAlignment="1">
      <alignment horizontal="center" vertical="center"/>
    </xf>
    <xf numFmtId="0" fontId="36" fillId="40" borderId="30" xfId="41" applyFont="1" applyFill="1" applyBorder="1" applyAlignment="1">
      <alignment horizontal="center"/>
    </xf>
    <xf numFmtId="0" fontId="36" fillId="40" borderId="17" xfId="41" applyFont="1" applyFill="1" applyBorder="1" applyAlignment="1">
      <alignment horizontal="center"/>
    </xf>
    <xf numFmtId="0" fontId="36" fillId="40" borderId="18" xfId="41" applyFont="1" applyFill="1" applyBorder="1" applyAlignment="1">
      <alignment horizontal="center"/>
    </xf>
    <xf numFmtId="0" fontId="42" fillId="24" borderId="222" xfId="41" applyFont="1" applyFill="1" applyBorder="1" applyAlignment="1">
      <alignment horizontal="center" vertical="center"/>
    </xf>
    <xf numFmtId="0" fontId="42" fillId="24" borderId="16" xfId="41" applyFont="1" applyFill="1" applyBorder="1" applyAlignment="1">
      <alignment horizontal="center" vertical="center"/>
    </xf>
    <xf numFmtId="0" fontId="42" fillId="24" borderId="125" xfId="41" applyFont="1" applyFill="1" applyBorder="1" applyAlignment="1">
      <alignment horizontal="center" vertical="center"/>
    </xf>
    <xf numFmtId="0" fontId="42" fillId="0" borderId="230" xfId="41" applyFont="1" applyBorder="1" applyAlignment="1">
      <alignment horizontal="center" vertical="center"/>
    </xf>
    <xf numFmtId="0" fontId="35" fillId="0" borderId="159" xfId="0" applyFont="1" applyBorder="1" applyAlignment="1">
      <alignment horizontal="center" vertical="center"/>
    </xf>
    <xf numFmtId="0" fontId="35" fillId="0" borderId="235" xfId="0" applyFont="1" applyBorder="1" applyAlignment="1">
      <alignment horizontal="center" vertical="center"/>
    </xf>
    <xf numFmtId="0" fontId="37" fillId="35" borderId="10" xfId="0" applyFont="1" applyFill="1" applyBorder="1" applyAlignment="1">
      <alignment vertical="center"/>
    </xf>
    <xf numFmtId="0" fontId="30" fillId="0" borderId="0" xfId="41" applyFont="1" applyAlignment="1">
      <alignment horizontal="center" vertical="center"/>
    </xf>
    <xf numFmtId="0" fontId="27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2" fillId="24" borderId="176" xfId="42" applyFont="1" applyFill="1" applyBorder="1" applyAlignment="1">
      <alignment horizontal="left" vertical="center" wrapText="1"/>
    </xf>
    <xf numFmtId="0" fontId="42" fillId="24" borderId="16" xfId="42" applyFont="1" applyFill="1" applyBorder="1" applyAlignment="1">
      <alignment horizontal="left" vertical="center" wrapText="1"/>
    </xf>
    <xf numFmtId="0" fontId="42" fillId="24" borderId="30" xfId="42" applyFont="1" applyFill="1" applyBorder="1" applyAlignment="1">
      <alignment horizontal="left" vertical="center" wrapText="1"/>
    </xf>
    <xf numFmtId="1" fontId="41" fillId="24" borderId="247" xfId="42" applyNumberFormat="1" applyFont="1" applyFill="1" applyBorder="1" applyAlignment="1">
      <alignment horizontal="center" vertical="center"/>
    </xf>
    <xf numFmtId="1" fontId="41" fillId="24" borderId="248" xfId="42" applyNumberFormat="1" applyFont="1" applyFill="1" applyBorder="1" applyAlignment="1">
      <alignment horizontal="center" vertical="center"/>
    </xf>
    <xf numFmtId="0" fontId="34" fillId="0" borderId="0" xfId="42" applyFont="1" applyAlignment="1" applyProtection="1">
      <alignment horizontal="center" vertical="center"/>
      <protection locked="0"/>
    </xf>
    <xf numFmtId="0" fontId="36" fillId="25" borderId="46" xfId="41" applyFont="1" applyFill="1" applyBorder="1" applyAlignment="1">
      <alignment horizontal="center" vertical="center" textRotation="90"/>
    </xf>
    <xf numFmtId="0" fontId="36" fillId="25" borderId="47" xfId="41" applyFont="1" applyFill="1" applyBorder="1" applyAlignment="1">
      <alignment horizontal="center" vertical="center"/>
    </xf>
    <xf numFmtId="0" fontId="29" fillId="0" borderId="0" xfId="41" applyFont="1" applyAlignment="1" applyProtection="1">
      <alignment horizontal="left" vertical="center" wrapText="1"/>
      <protection locked="0"/>
    </xf>
    <xf numFmtId="0" fontId="23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1" fontId="23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42" fillId="40" borderId="30" xfId="41" applyFont="1" applyFill="1" applyBorder="1" applyAlignment="1">
      <alignment horizontal="center"/>
    </xf>
    <xf numFmtId="0" fontId="42" fillId="40" borderId="17" xfId="41" applyFont="1" applyFill="1" applyBorder="1" applyAlignment="1">
      <alignment horizontal="center"/>
    </xf>
    <xf numFmtId="0" fontId="42" fillId="40" borderId="18" xfId="41" applyFont="1" applyFill="1" applyBorder="1" applyAlignment="1">
      <alignment horizontal="center"/>
    </xf>
    <xf numFmtId="0" fontId="37" fillId="24" borderId="12" xfId="42" applyFont="1" applyFill="1" applyBorder="1" applyAlignment="1">
      <alignment horizontal="center" textRotation="90"/>
    </xf>
    <xf numFmtId="0" fontId="35" fillId="24" borderId="119" xfId="49" applyFont="1" applyFill="1" applyBorder="1" applyAlignment="1">
      <alignment horizontal="center"/>
    </xf>
    <xf numFmtId="0" fontId="37" fillId="24" borderId="10" xfId="42" applyFont="1" applyFill="1" applyBorder="1" applyAlignment="1">
      <alignment horizontal="center" textRotation="90"/>
    </xf>
    <xf numFmtId="0" fontId="35" fillId="24" borderId="14" xfId="49" applyFont="1" applyFill="1" applyBorder="1" applyAlignment="1">
      <alignment horizontal="center"/>
    </xf>
    <xf numFmtId="0" fontId="35" fillId="0" borderId="31" xfId="49" applyFont="1" applyBorder="1" applyAlignment="1">
      <alignment horizontal="center" vertical="center"/>
    </xf>
    <xf numFmtId="0" fontId="35" fillId="0" borderId="32" xfId="49" applyFont="1" applyBorder="1" applyAlignment="1">
      <alignment horizontal="center" vertical="center"/>
    </xf>
    <xf numFmtId="0" fontId="35" fillId="0" borderId="16" xfId="49" applyFont="1" applyBorder="1" applyAlignment="1">
      <alignment horizontal="center" vertical="center"/>
    </xf>
    <xf numFmtId="0" fontId="35" fillId="0" borderId="29" xfId="49" applyFont="1" applyBorder="1" applyAlignment="1">
      <alignment horizontal="center" vertical="center"/>
    </xf>
    <xf numFmtId="0" fontId="37" fillId="24" borderId="115" xfId="42" applyFont="1" applyFill="1" applyBorder="1" applyAlignment="1">
      <alignment horizontal="center"/>
    </xf>
    <xf numFmtId="0" fontId="37" fillId="24" borderId="15" xfId="42" applyFont="1" applyFill="1" applyBorder="1" applyAlignment="1">
      <alignment horizontal="center"/>
    </xf>
    <xf numFmtId="0" fontId="37" fillId="24" borderId="27" xfId="42" applyFont="1" applyFill="1" applyBorder="1" applyAlignment="1">
      <alignment horizontal="center"/>
    </xf>
    <xf numFmtId="0" fontId="37" fillId="24" borderId="26" xfId="42" applyFont="1" applyFill="1" applyBorder="1" applyAlignment="1">
      <alignment horizontal="center"/>
    </xf>
    <xf numFmtId="0" fontId="35" fillId="24" borderId="112" xfId="49" applyFont="1" applyFill="1" applyBorder="1" applyAlignment="1">
      <alignment horizontal="center" vertical="center" wrapText="1"/>
    </xf>
    <xf numFmtId="0" fontId="42" fillId="24" borderId="38" xfId="42" applyFont="1" applyFill="1" applyBorder="1" applyAlignment="1">
      <alignment horizontal="left" vertical="center" wrapText="1"/>
    </xf>
    <xf numFmtId="0" fontId="35" fillId="24" borderId="10" xfId="49" applyFont="1" applyFill="1" applyBorder="1" applyAlignment="1">
      <alignment horizontal="left" vertical="center" wrapText="1"/>
    </xf>
    <xf numFmtId="1" fontId="41" fillId="24" borderId="28" xfId="42" applyNumberFormat="1" applyFont="1" applyFill="1" applyBorder="1" applyAlignment="1">
      <alignment horizontal="center" vertical="center"/>
    </xf>
    <xf numFmtId="1" fontId="41" fillId="24" borderId="104" xfId="42" applyNumberFormat="1" applyFont="1" applyFill="1" applyBorder="1" applyAlignment="1">
      <alignment horizontal="center" vertical="center"/>
    </xf>
    <xf numFmtId="0" fontId="38" fillId="25" borderId="116" xfId="41" applyFont="1" applyFill="1" applyBorder="1" applyAlignment="1">
      <alignment horizontal="center" vertical="center" textRotation="90" wrapText="1"/>
    </xf>
    <xf numFmtId="0" fontId="38" fillId="25" borderId="121" xfId="41" applyFont="1" applyFill="1" applyBorder="1" applyAlignment="1">
      <alignment horizontal="center" vertical="center" textRotation="90" wrapText="1"/>
    </xf>
    <xf numFmtId="0" fontId="36" fillId="24" borderId="110" xfId="42" applyFont="1" applyFill="1" applyBorder="1" applyAlignment="1">
      <alignment horizontal="left" vertical="center" textRotation="90"/>
    </xf>
    <xf numFmtId="0" fontId="36" fillId="24" borderId="113" xfId="42" applyFont="1" applyFill="1" applyBorder="1" applyAlignment="1">
      <alignment horizontal="left" vertical="center" textRotation="90"/>
    </xf>
    <xf numFmtId="0" fontId="36" fillId="24" borderId="117" xfId="42" applyFont="1" applyFill="1" applyBorder="1" applyAlignment="1">
      <alignment horizontal="left" vertical="center" textRotation="90"/>
    </xf>
    <xf numFmtId="0" fontId="36" fillId="24" borderId="111" xfId="42" applyFont="1" applyFill="1" applyBorder="1" applyAlignment="1">
      <alignment horizontal="center" vertical="center" textRotation="90"/>
    </xf>
    <xf numFmtId="0" fontId="36" fillId="24" borderId="114" xfId="42" applyFont="1" applyFill="1" applyBorder="1" applyAlignment="1">
      <alignment horizontal="center" vertical="center" textRotation="90"/>
    </xf>
    <xf numFmtId="0" fontId="36" fillId="24" borderId="118" xfId="42" applyFont="1" applyFill="1" applyBorder="1" applyAlignment="1">
      <alignment horizontal="center" vertical="center" textRotation="90"/>
    </xf>
    <xf numFmtId="0" fontId="36" fillId="24" borderId="123" xfId="42" applyFont="1" applyFill="1" applyBorder="1" applyAlignment="1">
      <alignment horizontal="center" vertical="center"/>
    </xf>
    <xf numFmtId="0" fontId="36" fillId="24" borderId="41" xfId="42" applyFont="1" applyFill="1" applyBorder="1" applyAlignment="1">
      <alignment horizontal="center" vertical="center"/>
    </xf>
    <xf numFmtId="0" fontId="42" fillId="24" borderId="124" xfId="49" applyFont="1" applyFill="1" applyBorder="1" applyAlignment="1">
      <alignment horizontal="center" vertical="center"/>
    </xf>
    <xf numFmtId="0" fontId="36" fillId="24" borderId="159" xfId="41" applyFont="1" applyFill="1" applyBorder="1" applyAlignment="1">
      <alignment horizontal="center"/>
    </xf>
    <xf numFmtId="0" fontId="36" fillId="24" borderId="37" xfId="41" applyFont="1" applyFill="1" applyBorder="1" applyAlignment="1">
      <alignment horizontal="center"/>
    </xf>
    <xf numFmtId="0" fontId="34" fillId="0" borderId="0" xfId="42" applyFont="1" applyAlignment="1">
      <alignment horizontal="center" vertical="center"/>
    </xf>
    <xf numFmtId="0" fontId="37" fillId="35" borderId="143" xfId="41" applyFont="1" applyFill="1" applyBorder="1" applyAlignment="1">
      <alignment horizontal="center" vertical="center" wrapText="1"/>
    </xf>
    <xf numFmtId="0" fontId="37" fillId="35" borderId="143" xfId="0" applyFont="1" applyFill="1" applyBorder="1" applyAlignment="1">
      <alignment vertical="center"/>
    </xf>
    <xf numFmtId="0" fontId="36" fillId="40" borderId="208" xfId="49" applyFont="1" applyFill="1" applyBorder="1" applyAlignment="1">
      <alignment horizontal="center" vertical="center"/>
    </xf>
    <xf numFmtId="0" fontId="36" fillId="40" borderId="25" xfId="49" applyFont="1" applyFill="1" applyBorder="1" applyAlignment="1">
      <alignment horizontal="center" vertical="center"/>
    </xf>
    <xf numFmtId="0" fontId="36" fillId="40" borderId="127" xfId="49" applyFont="1" applyFill="1" applyBorder="1" applyAlignment="1">
      <alignment horizontal="center" vertical="center"/>
    </xf>
    <xf numFmtId="0" fontId="36" fillId="40" borderId="209" xfId="49" applyFont="1" applyFill="1" applyBorder="1" applyAlignment="1">
      <alignment horizontal="center" vertical="center"/>
    </xf>
    <xf numFmtId="0" fontId="36" fillId="40" borderId="137" xfId="49" applyFont="1" applyFill="1" applyBorder="1" applyAlignment="1">
      <alignment horizontal="center" vertical="center"/>
    </xf>
    <xf numFmtId="0" fontId="36" fillId="40" borderId="124" xfId="49" applyFont="1" applyFill="1" applyBorder="1" applyAlignment="1">
      <alignment horizontal="center" vertical="center"/>
    </xf>
    <xf numFmtId="0" fontId="35" fillId="24" borderId="17" xfId="49" applyFont="1" applyFill="1" applyBorder="1" applyAlignment="1">
      <alignment horizontal="left" vertical="center" wrapText="1"/>
    </xf>
    <xf numFmtId="1" fontId="37" fillId="24" borderId="28" xfId="42" applyNumberFormat="1" applyFont="1" applyFill="1" applyBorder="1" applyAlignment="1">
      <alignment horizontal="center" vertical="center"/>
    </xf>
    <xf numFmtId="1" fontId="37" fillId="24" borderId="104" xfId="42" applyNumberFormat="1" applyFont="1" applyFill="1" applyBorder="1" applyAlignment="1">
      <alignment horizontal="center" vertical="center"/>
    </xf>
    <xf numFmtId="0" fontId="37" fillId="24" borderId="17" xfId="42" applyFont="1" applyFill="1" applyBorder="1" applyAlignment="1">
      <alignment horizontal="center" textRotation="90"/>
    </xf>
    <xf numFmtId="0" fontId="38" fillId="25" borderId="207" xfId="41" applyFont="1" applyFill="1" applyBorder="1" applyAlignment="1">
      <alignment horizontal="center" vertical="center" textRotation="90" wrapText="1"/>
    </xf>
    <xf numFmtId="0" fontId="37" fillId="24" borderId="99" xfId="42" applyFont="1" applyFill="1" applyBorder="1" applyAlignment="1">
      <alignment horizontal="center" textRotation="90"/>
    </xf>
    <xf numFmtId="0" fontId="35" fillId="24" borderId="120" xfId="49" applyFont="1" applyFill="1" applyBorder="1" applyAlignment="1">
      <alignment horizontal="center"/>
    </xf>
    <xf numFmtId="0" fontId="43" fillId="24" borderId="222" xfId="41" applyFont="1" applyFill="1" applyBorder="1" applyAlignment="1">
      <alignment horizontal="center" vertical="center"/>
    </xf>
    <xf numFmtId="0" fontId="43" fillId="24" borderId="16" xfId="41" applyFont="1" applyFill="1" applyBorder="1" applyAlignment="1">
      <alignment horizontal="center" vertical="center"/>
    </xf>
    <xf numFmtId="0" fontId="43" fillId="24" borderId="125" xfId="41" applyFont="1" applyFill="1" applyBorder="1" applyAlignment="1">
      <alignment horizontal="center" vertical="center"/>
    </xf>
    <xf numFmtId="0" fontId="43" fillId="24" borderId="223" xfId="41" applyFont="1" applyFill="1" applyBorder="1" applyAlignment="1">
      <alignment horizontal="center" vertical="center"/>
    </xf>
    <xf numFmtId="0" fontId="43" fillId="24" borderId="25" xfId="41" applyFont="1" applyFill="1" applyBorder="1" applyAlignment="1">
      <alignment horizontal="center" vertical="center"/>
    </xf>
    <xf numFmtId="0" fontId="51" fillId="0" borderId="230" xfId="41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235" xfId="0" applyFont="1" applyBorder="1" applyAlignment="1">
      <alignment horizontal="center" vertical="center"/>
    </xf>
    <xf numFmtId="0" fontId="29" fillId="24" borderId="176" xfId="42" applyFont="1" applyFill="1" applyBorder="1" applyAlignment="1">
      <alignment horizontal="left" vertical="center" wrapText="1"/>
    </xf>
    <xf numFmtId="0" fontId="29" fillId="24" borderId="16" xfId="42" applyFont="1" applyFill="1" applyBorder="1" applyAlignment="1">
      <alignment horizontal="left" vertical="center" wrapText="1"/>
    </xf>
    <xf numFmtId="0" fontId="29" fillId="24" borderId="30" xfId="42" applyFont="1" applyFill="1" applyBorder="1" applyAlignment="1">
      <alignment horizontal="left" vertical="center" wrapText="1"/>
    </xf>
    <xf numFmtId="0" fontId="36" fillId="24" borderId="110" xfId="42" applyFont="1" applyFill="1" applyBorder="1" applyAlignment="1">
      <alignment horizontal="center" vertical="center" textRotation="90"/>
    </xf>
    <xf numFmtId="0" fontId="36" fillId="24" borderId="113" xfId="42" applyFont="1" applyFill="1" applyBorder="1" applyAlignment="1">
      <alignment horizontal="center" vertical="center" textRotation="90"/>
    </xf>
    <xf numFmtId="0" fontId="36" fillId="24" borderId="117" xfId="42" applyFont="1" applyFill="1" applyBorder="1" applyAlignment="1">
      <alignment horizontal="center" vertical="center" textRotation="90"/>
    </xf>
    <xf numFmtId="0" fontId="45" fillId="24" borderId="111" xfId="42" applyFont="1" applyFill="1" applyBorder="1" applyAlignment="1">
      <alignment horizontal="center" vertical="center" textRotation="90"/>
    </xf>
    <xf numFmtId="0" fontId="45" fillId="24" borderId="114" xfId="42" applyFont="1" applyFill="1" applyBorder="1" applyAlignment="1">
      <alignment horizontal="center" vertical="center" textRotation="90"/>
    </xf>
    <xf numFmtId="0" fontId="45" fillId="24" borderId="118" xfId="42" applyFont="1" applyFill="1" applyBorder="1" applyAlignment="1">
      <alignment horizontal="center" vertical="center" textRotation="90"/>
    </xf>
    <xf numFmtId="0" fontId="41" fillId="24" borderId="123" xfId="42" applyFont="1" applyFill="1" applyBorder="1" applyAlignment="1">
      <alignment horizontal="center" vertical="center"/>
    </xf>
    <xf numFmtId="0" fontId="41" fillId="24" borderId="41" xfId="42" applyFont="1" applyFill="1" applyBorder="1" applyAlignment="1">
      <alignment horizontal="center" vertical="center"/>
    </xf>
    <xf numFmtId="0" fontId="35" fillId="24" borderId="124" xfId="49" applyFont="1" applyFill="1" applyBorder="1" applyAlignment="1">
      <alignment horizontal="center" vertical="center"/>
    </xf>
    <xf numFmtId="0" fontId="37" fillId="35" borderId="69" xfId="41" applyFont="1" applyFill="1" applyBorder="1" applyAlignment="1">
      <alignment horizontal="center" vertical="center" wrapText="1"/>
    </xf>
    <xf numFmtId="0" fontId="37" fillId="35" borderId="69" xfId="0" applyFont="1" applyFill="1" applyBorder="1" applyAlignment="1">
      <alignment vertical="center"/>
    </xf>
    <xf numFmtId="0" fontId="37" fillId="35" borderId="69" xfId="0" applyFont="1" applyFill="1" applyBorder="1" applyAlignment="1">
      <alignment horizontal="center" vertical="center" wrapText="1"/>
    </xf>
    <xf numFmtId="0" fontId="42" fillId="0" borderId="31" xfId="49" applyFont="1" applyBorder="1" applyAlignment="1">
      <alignment horizontal="center" vertical="center"/>
    </xf>
    <xf numFmtId="0" fontId="42" fillId="0" borderId="32" xfId="49" applyFont="1" applyBorder="1" applyAlignment="1">
      <alignment horizontal="center" vertical="center"/>
    </xf>
    <xf numFmtId="0" fontId="42" fillId="0" borderId="16" xfId="49" applyFont="1" applyBorder="1" applyAlignment="1">
      <alignment horizontal="center" vertical="center"/>
    </xf>
    <xf numFmtId="0" fontId="42" fillId="0" borderId="29" xfId="49" applyFont="1" applyBorder="1" applyAlignment="1">
      <alignment horizontal="center" vertical="center"/>
    </xf>
    <xf numFmtId="0" fontId="35" fillId="24" borderId="38" xfId="42" applyFont="1" applyFill="1" applyBorder="1" applyAlignment="1">
      <alignment horizontal="left" vertical="center" wrapText="1"/>
    </xf>
    <xf numFmtId="0" fontId="36" fillId="24" borderId="31" xfId="42" applyFont="1" applyFill="1" applyBorder="1" applyAlignment="1">
      <alignment horizontal="center" vertical="center"/>
    </xf>
    <xf numFmtId="0" fontId="36" fillId="24" borderId="0" xfId="42" applyFont="1" applyFill="1" applyAlignment="1">
      <alignment horizontal="center" vertical="center"/>
    </xf>
    <xf numFmtId="0" fontId="42" fillId="24" borderId="137" xfId="49" applyFont="1" applyFill="1" applyBorder="1" applyAlignment="1">
      <alignment horizontal="center" vertical="center"/>
    </xf>
    <xf numFmtId="0" fontId="13" fillId="0" borderId="0" xfId="47" applyFont="1" applyBorder="1" applyAlignment="1">
      <alignment horizontal="left"/>
    </xf>
    <xf numFmtId="0" fontId="13" fillId="0" borderId="0" xfId="47" applyFont="1" applyBorder="1" applyAlignment="1">
      <alignment horizontal="left" wrapText="1"/>
    </xf>
    <xf numFmtId="0" fontId="13" fillId="0" borderId="0" xfId="47" applyFont="1" applyBorder="1" applyAlignment="1">
      <alignment horizontal="left" vertical="top" wrapText="1"/>
    </xf>
    <xf numFmtId="0" fontId="35" fillId="34" borderId="333" xfId="0" applyFont="1" applyFill="1" applyBorder="1" applyAlignment="1">
      <alignment horizontal="left" vertical="center" wrapText="1"/>
    </xf>
    <xf numFmtId="0" fontId="35" fillId="34" borderId="168" xfId="0" applyFont="1" applyFill="1" applyBorder="1" applyAlignment="1">
      <alignment vertical="center" wrapText="1"/>
    </xf>
    <xf numFmtId="0" fontId="35" fillId="34" borderId="168" xfId="0" applyFont="1" applyFill="1" applyBorder="1" applyAlignment="1">
      <alignment horizontal="left" vertical="center" wrapText="1"/>
    </xf>
    <xf numFmtId="0" fontId="35" fillId="34" borderId="145" xfId="0" applyFont="1" applyFill="1" applyBorder="1" applyAlignment="1">
      <alignment horizontal="left" vertical="center" wrapText="1"/>
    </xf>
    <xf numFmtId="0" fontId="35" fillId="34" borderId="14" xfId="0" applyFont="1" applyFill="1" applyBorder="1" applyAlignment="1">
      <alignment horizontal="left" vertical="center" wrapText="1"/>
    </xf>
    <xf numFmtId="0" fontId="35" fillId="34" borderId="333" xfId="0" applyFont="1" applyFill="1" applyBorder="1" applyAlignment="1">
      <alignment horizontal="center" vertical="center" wrapText="1"/>
    </xf>
    <xf numFmtId="0" fontId="35" fillId="34" borderId="202" xfId="0" applyFont="1" applyFill="1" applyBorder="1" applyAlignment="1">
      <alignment horizontal="center" vertical="center" wrapText="1"/>
    </xf>
    <xf numFmtId="0" fontId="37" fillId="0" borderId="257" xfId="47" applyFont="1" applyBorder="1" applyAlignment="1" applyProtection="1">
      <alignment horizontal="center" vertical="center"/>
      <protection locked="0"/>
    </xf>
    <xf numFmtId="0" fontId="37" fillId="0" borderId="15" xfId="47" applyFont="1" applyBorder="1" applyAlignment="1" applyProtection="1">
      <alignment horizontal="center" vertical="center"/>
      <protection locked="0"/>
    </xf>
    <xf numFmtId="0" fontId="37" fillId="0" borderId="27" xfId="47" applyFont="1" applyBorder="1" applyAlignment="1" applyProtection="1">
      <alignment horizontal="center" vertical="center"/>
      <protection locked="0"/>
    </xf>
    <xf numFmtId="0" fontId="37" fillId="0" borderId="333" xfId="47" applyFont="1" applyBorder="1" applyAlignment="1">
      <alignment horizontal="center" vertical="center"/>
    </xf>
    <xf numFmtId="0" fontId="37" fillId="0" borderId="168" xfId="47" applyFont="1" applyBorder="1" applyAlignment="1">
      <alignment horizontal="center" vertical="center"/>
    </xf>
    <xf numFmtId="0" fontId="37" fillId="0" borderId="145" xfId="47" applyFont="1" applyBorder="1" applyAlignment="1">
      <alignment horizontal="center" vertical="center"/>
    </xf>
    <xf numFmtId="0" fontId="37" fillId="0" borderId="333" xfId="47" applyFont="1" applyBorder="1" applyAlignment="1">
      <alignment horizontal="left" vertical="center"/>
    </xf>
    <xf numFmtId="0" fontId="35" fillId="40" borderId="17" xfId="41" applyFont="1" applyFill="1" applyBorder="1" applyAlignment="1">
      <alignment horizontal="center"/>
    </xf>
    <xf numFmtId="1" fontId="51" fillId="0" borderId="30" xfId="41" applyNumberFormat="1" applyFont="1" applyBorder="1" applyAlignment="1">
      <alignment horizontal="center"/>
    </xf>
    <xf numFmtId="1" fontId="51" fillId="0" borderId="17" xfId="41" applyNumberFormat="1" applyFont="1" applyBorder="1" applyAlignment="1">
      <alignment horizontal="center"/>
    </xf>
    <xf numFmtId="0" fontId="51" fillId="0" borderId="17" xfId="40" applyFont="1" applyBorder="1" applyAlignment="1" applyProtection="1">
      <alignment horizontal="center"/>
      <protection locked="0"/>
    </xf>
    <xf numFmtId="0" fontId="51" fillId="0" borderId="335" xfId="40" applyFont="1" applyBorder="1" applyAlignment="1" applyProtection="1">
      <alignment horizontal="center"/>
      <protection locked="0"/>
    </xf>
    <xf numFmtId="1" fontId="35" fillId="0" borderId="334" xfId="41" applyNumberFormat="1" applyFont="1" applyBorder="1" applyAlignment="1">
      <alignment horizontal="center"/>
    </xf>
    <xf numFmtId="1" fontId="35" fillId="0" borderId="248" xfId="41" applyNumberFormat="1" applyFont="1" applyBorder="1" applyAlignment="1">
      <alignment horizontal="center"/>
    </xf>
    <xf numFmtId="1" fontId="35" fillId="0" borderId="30" xfId="41" applyNumberFormat="1" applyFont="1" applyBorder="1" applyAlignment="1">
      <alignment horizontal="center"/>
    </xf>
    <xf numFmtId="1" fontId="51" fillId="0" borderId="334" xfId="41" applyNumberFormat="1" applyFont="1" applyBorder="1" applyAlignment="1">
      <alignment horizontal="center"/>
    </xf>
    <xf numFmtId="0" fontId="35" fillId="42" borderId="30" xfId="42" applyFont="1" applyFill="1" applyBorder="1" applyAlignment="1" applyProtection="1">
      <alignment horizontal="center" vertical="center"/>
      <protection locked="0"/>
    </xf>
    <xf numFmtId="0" fontId="35" fillId="42" borderId="335" xfId="0" applyFont="1" applyFill="1" applyBorder="1"/>
    <xf numFmtId="1" fontId="35" fillId="42" borderId="30" xfId="41" applyNumberFormat="1" applyFont="1" applyFill="1" applyBorder="1" applyAlignment="1">
      <alignment horizontal="left"/>
    </xf>
    <xf numFmtId="1" fontId="35" fillId="42" borderId="335" xfId="41" applyNumberFormat="1" applyFont="1" applyFill="1" applyBorder="1" applyAlignment="1">
      <alignment horizontal="left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39"/>
    <cellStyle name="Normál 2 2" xfId="48"/>
    <cellStyle name="Normál 3" xfId="49"/>
    <cellStyle name="Normál_bsc_kep_terv_onkorm_szakir" xfId="40"/>
    <cellStyle name="Normál_H_B séma 0323" xfId="41"/>
    <cellStyle name="Normál_H_B séma 0323 2" xfId="42"/>
    <cellStyle name="Normál_Hír 2" xfId="47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50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166"/>
  <sheetViews>
    <sheetView tabSelected="1" topLeftCell="S142" zoomScale="85" zoomScaleNormal="85" workbookViewId="0">
      <selection activeCell="AF158" sqref="AF158:AG158"/>
    </sheetView>
  </sheetViews>
  <sheetFormatPr defaultColWidth="9.33203125" defaultRowHeight="12.75" x14ac:dyDescent="0.2"/>
  <cols>
    <col min="1" max="1" width="13.6640625" style="175" bestFit="1" customWidth="1"/>
    <col min="2" max="2" width="9.33203125" style="77"/>
    <col min="3" max="3" width="72.1640625" style="77" bestFit="1" customWidth="1"/>
    <col min="4" max="28" width="9.33203125" style="77" customWidth="1"/>
    <col min="29" max="29" width="10" style="77" bestFit="1" customWidth="1"/>
    <col min="30" max="30" width="9.33203125" style="77" customWidth="1"/>
    <col min="31" max="31" width="11.33203125" style="77" customWidth="1"/>
    <col min="32" max="32" width="79.1640625" style="77" bestFit="1" customWidth="1"/>
    <col min="33" max="33" width="50.33203125" style="77" bestFit="1" customWidth="1"/>
    <col min="34" max="16384" width="9.33203125" style="77"/>
  </cols>
  <sheetData>
    <row r="1" spans="1:33" ht="22.5" x14ac:dyDescent="0.2">
      <c r="A1" s="987" t="s">
        <v>17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987"/>
      <c r="T1" s="987"/>
      <c r="U1" s="987"/>
      <c r="V1" s="987"/>
      <c r="W1" s="987"/>
      <c r="X1" s="987"/>
      <c r="Y1" s="987"/>
      <c r="Z1" s="987"/>
      <c r="AA1" s="987"/>
      <c r="AB1" s="987"/>
      <c r="AC1" s="987"/>
      <c r="AD1" s="987"/>
      <c r="AE1" s="987"/>
    </row>
    <row r="2" spans="1:33" ht="22.5" x14ac:dyDescent="0.2">
      <c r="A2" s="988" t="s">
        <v>70</v>
      </c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</row>
    <row r="3" spans="1:33" ht="22.5" x14ac:dyDescent="0.2">
      <c r="A3" s="988" t="s">
        <v>338</v>
      </c>
      <c r="B3" s="988"/>
      <c r="C3" s="988"/>
      <c r="D3" s="988"/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988"/>
      <c r="S3" s="988"/>
      <c r="T3" s="988"/>
      <c r="U3" s="988"/>
      <c r="V3" s="988"/>
      <c r="W3" s="988"/>
      <c r="X3" s="988"/>
      <c r="Y3" s="988"/>
      <c r="Z3" s="988"/>
      <c r="AA3" s="988"/>
      <c r="AB3" s="988"/>
      <c r="AC3" s="988"/>
      <c r="AD3" s="988"/>
      <c r="AE3" s="988"/>
    </row>
    <row r="4" spans="1:33" ht="23.25" thickBot="1" x14ac:dyDescent="0.25">
      <c r="A4" s="987" t="s">
        <v>336</v>
      </c>
      <c r="B4" s="987"/>
      <c r="C4" s="987"/>
      <c r="D4" s="987"/>
      <c r="E4" s="987"/>
      <c r="F4" s="987"/>
      <c r="G4" s="987"/>
      <c r="H4" s="987"/>
      <c r="I4" s="987"/>
      <c r="J4" s="987"/>
      <c r="K4" s="987"/>
      <c r="L4" s="987"/>
      <c r="M4" s="987"/>
      <c r="N4" s="987"/>
      <c r="O4" s="987"/>
      <c r="P4" s="987"/>
      <c r="Q4" s="987"/>
      <c r="R4" s="987"/>
      <c r="S4" s="987"/>
      <c r="T4" s="987"/>
      <c r="U4" s="987"/>
      <c r="V4" s="987"/>
      <c r="W4" s="987"/>
      <c r="X4" s="987"/>
      <c r="Y4" s="987"/>
      <c r="Z4" s="987"/>
      <c r="AA4" s="987"/>
      <c r="AB4" s="987"/>
      <c r="AC4" s="987"/>
      <c r="AD4" s="987"/>
      <c r="AE4" s="987"/>
    </row>
    <row r="5" spans="1:33" ht="14.25" thickTop="1" thickBot="1" x14ac:dyDescent="0.25">
      <c r="A5" s="989" t="s">
        <v>14</v>
      </c>
      <c r="B5" s="990" t="s">
        <v>15</v>
      </c>
      <c r="C5" s="991" t="s">
        <v>16</v>
      </c>
      <c r="D5" s="654"/>
      <c r="E5" s="654"/>
      <c r="F5" s="654"/>
      <c r="G5" s="654"/>
      <c r="H5" s="654"/>
      <c r="I5" s="654"/>
      <c r="J5" s="654"/>
      <c r="K5" s="654"/>
      <c r="L5" s="992"/>
      <c r="M5" s="992"/>
      <c r="N5" s="992"/>
      <c r="O5" s="992"/>
      <c r="P5" s="992"/>
      <c r="Q5" s="992"/>
      <c r="R5" s="992"/>
      <c r="S5" s="992"/>
      <c r="T5" s="992"/>
      <c r="U5" s="992"/>
      <c r="V5" s="992"/>
      <c r="W5" s="992"/>
      <c r="X5" s="992"/>
      <c r="Y5" s="992"/>
      <c r="Z5" s="992"/>
      <c r="AA5" s="992"/>
      <c r="AB5" s="993"/>
      <c r="AC5" s="993"/>
      <c r="AD5" s="993"/>
      <c r="AE5" s="993"/>
      <c r="AF5" s="983" t="s">
        <v>137</v>
      </c>
      <c r="AG5" s="985" t="s">
        <v>138</v>
      </c>
    </row>
    <row r="6" spans="1:33" ht="14.25" thickTop="1" thickBot="1" x14ac:dyDescent="0.25">
      <c r="A6" s="989"/>
      <c r="B6" s="990"/>
      <c r="C6" s="991"/>
      <c r="D6" s="982" t="s">
        <v>2</v>
      </c>
      <c r="E6" s="982"/>
      <c r="F6" s="982"/>
      <c r="G6" s="982"/>
      <c r="H6" s="981" t="s">
        <v>3</v>
      </c>
      <c r="I6" s="981"/>
      <c r="J6" s="981"/>
      <c r="K6" s="981"/>
      <c r="L6" s="982" t="s">
        <v>4</v>
      </c>
      <c r="M6" s="982"/>
      <c r="N6" s="982"/>
      <c r="O6" s="982"/>
      <c r="P6" s="981" t="s">
        <v>5</v>
      </c>
      <c r="Q6" s="981"/>
      <c r="R6" s="981"/>
      <c r="S6" s="981"/>
      <c r="T6" s="982" t="s">
        <v>6</v>
      </c>
      <c r="U6" s="982"/>
      <c r="V6" s="982"/>
      <c r="W6" s="982"/>
      <c r="X6" s="979" t="s">
        <v>7</v>
      </c>
      <c r="Y6" s="979"/>
      <c r="Z6" s="979"/>
      <c r="AA6" s="979"/>
      <c r="AB6" s="993"/>
      <c r="AC6" s="993"/>
      <c r="AD6" s="993"/>
      <c r="AE6" s="993"/>
      <c r="AF6" s="984"/>
      <c r="AG6" s="986"/>
    </row>
    <row r="7" spans="1:33" ht="14.25" thickTop="1" thickBot="1" x14ac:dyDescent="0.25">
      <c r="A7" s="989"/>
      <c r="B7" s="990"/>
      <c r="C7" s="991"/>
      <c r="D7" s="78"/>
      <c r="E7" s="79"/>
      <c r="F7" s="973" t="s">
        <v>13</v>
      </c>
      <c r="G7" s="972" t="s">
        <v>98</v>
      </c>
      <c r="H7" s="78"/>
      <c r="I7" s="79"/>
      <c r="J7" s="973" t="s">
        <v>13</v>
      </c>
      <c r="K7" s="974" t="s">
        <v>99</v>
      </c>
      <c r="L7" s="78"/>
      <c r="M7" s="79"/>
      <c r="N7" s="973" t="s">
        <v>13</v>
      </c>
      <c r="O7" s="974" t="s">
        <v>99</v>
      </c>
      <c r="P7" s="78"/>
      <c r="Q7" s="79"/>
      <c r="R7" s="973" t="s">
        <v>13</v>
      </c>
      <c r="S7" s="972" t="s">
        <v>99</v>
      </c>
      <c r="T7" s="78"/>
      <c r="U7" s="79"/>
      <c r="V7" s="973" t="s">
        <v>13</v>
      </c>
      <c r="W7" s="972" t="s">
        <v>99</v>
      </c>
      <c r="X7" s="78"/>
      <c r="Y7" s="79"/>
      <c r="Z7" s="973" t="s">
        <v>13</v>
      </c>
      <c r="AA7" s="972" t="s">
        <v>99</v>
      </c>
      <c r="AB7" s="78"/>
      <c r="AC7" s="79"/>
      <c r="AD7" s="973" t="s">
        <v>13</v>
      </c>
      <c r="AE7" s="994" t="s">
        <v>100</v>
      </c>
      <c r="AF7" s="984"/>
      <c r="AG7" s="986"/>
    </row>
    <row r="8" spans="1:33" ht="65.25" customHeight="1" thickTop="1" thickBot="1" x14ac:dyDescent="0.25">
      <c r="A8" s="989"/>
      <c r="B8" s="990"/>
      <c r="C8" s="991"/>
      <c r="D8" s="655" t="s">
        <v>29</v>
      </c>
      <c r="E8" s="655" t="s">
        <v>29</v>
      </c>
      <c r="F8" s="973"/>
      <c r="G8" s="972"/>
      <c r="H8" s="655" t="s">
        <v>29</v>
      </c>
      <c r="I8" s="655" t="s">
        <v>29</v>
      </c>
      <c r="J8" s="973"/>
      <c r="K8" s="975"/>
      <c r="L8" s="655" t="s">
        <v>29</v>
      </c>
      <c r="M8" s="655" t="s">
        <v>29</v>
      </c>
      <c r="N8" s="973"/>
      <c r="O8" s="975"/>
      <c r="P8" s="655" t="s">
        <v>29</v>
      </c>
      <c r="Q8" s="655" t="s">
        <v>29</v>
      </c>
      <c r="R8" s="973"/>
      <c r="S8" s="972"/>
      <c r="T8" s="655" t="s">
        <v>29</v>
      </c>
      <c r="U8" s="655" t="s">
        <v>29</v>
      </c>
      <c r="V8" s="973"/>
      <c r="W8" s="972"/>
      <c r="X8" s="655" t="s">
        <v>29</v>
      </c>
      <c r="Y8" s="655" t="s">
        <v>29</v>
      </c>
      <c r="Z8" s="973"/>
      <c r="AA8" s="972"/>
      <c r="AB8" s="655" t="s">
        <v>29</v>
      </c>
      <c r="AC8" s="655" t="s">
        <v>29</v>
      </c>
      <c r="AD8" s="973"/>
      <c r="AE8" s="994"/>
      <c r="AF8" s="984"/>
      <c r="AG8" s="986"/>
    </row>
    <row r="9" spans="1:33" ht="18" x14ac:dyDescent="0.25">
      <c r="A9" s="80"/>
      <c r="B9" s="81"/>
      <c r="C9" s="82" t="s">
        <v>101</v>
      </c>
      <c r="D9" s="83"/>
      <c r="E9" s="83"/>
      <c r="F9" s="83"/>
      <c r="G9" s="83"/>
      <c r="H9" s="83"/>
      <c r="I9" s="83"/>
      <c r="J9" s="83"/>
      <c r="K9" s="83"/>
      <c r="L9" s="976"/>
      <c r="M9" s="976"/>
      <c r="N9" s="976"/>
      <c r="O9" s="976"/>
      <c r="P9" s="976"/>
      <c r="Q9" s="976"/>
      <c r="R9" s="976"/>
      <c r="S9" s="976"/>
      <c r="T9" s="976"/>
      <c r="U9" s="976"/>
      <c r="V9" s="976"/>
      <c r="W9" s="976"/>
      <c r="X9" s="976"/>
      <c r="Y9" s="976"/>
      <c r="Z9" s="976"/>
      <c r="AA9" s="976"/>
      <c r="AB9" s="84"/>
      <c r="AC9" s="84"/>
      <c r="AD9" s="84"/>
      <c r="AE9" s="85"/>
      <c r="AG9" s="787"/>
    </row>
    <row r="10" spans="1:33" x14ac:dyDescent="0.2">
      <c r="A10" s="86" t="s">
        <v>412</v>
      </c>
      <c r="B10" s="87" t="s">
        <v>1</v>
      </c>
      <c r="C10" s="88" t="s">
        <v>413</v>
      </c>
      <c r="D10" s="460"/>
      <c r="E10" s="483">
        <v>28</v>
      </c>
      <c r="F10" s="484">
        <v>2</v>
      </c>
      <c r="G10" s="461" t="s">
        <v>103</v>
      </c>
      <c r="H10" s="178"/>
      <c r="I10" s="176"/>
      <c r="J10" s="91"/>
      <c r="K10" s="92"/>
      <c r="L10" s="176"/>
      <c r="M10" s="176"/>
      <c r="N10" s="91"/>
      <c r="O10" s="93"/>
      <c r="P10" s="178"/>
      <c r="Q10" s="176"/>
      <c r="R10" s="91"/>
      <c r="S10" s="92"/>
      <c r="T10" s="176"/>
      <c r="U10" s="176"/>
      <c r="V10" s="91"/>
      <c r="W10" s="95"/>
      <c r="X10" s="177"/>
      <c r="Y10" s="176"/>
      <c r="Z10" s="91"/>
      <c r="AA10" s="92"/>
      <c r="AB10" s="90">
        <f>SUM(D10,H10,L10,P10,T10,X10)</f>
        <v>0</v>
      </c>
      <c r="AC10" s="90">
        <f>SUM(E10,I10,M10,Q10,U10,Y10)</f>
        <v>28</v>
      </c>
      <c r="AD10" s="441">
        <f>SUM(F10,J10,N10,R10,V10,Z10)</f>
        <v>2</v>
      </c>
      <c r="AE10" s="446">
        <f>SUM(AB10,AC10)</f>
        <v>28</v>
      </c>
      <c r="AF10" s="444" t="s">
        <v>139</v>
      </c>
      <c r="AG10" s="788" t="s">
        <v>414</v>
      </c>
    </row>
    <row r="11" spans="1:33" x14ac:dyDescent="0.2">
      <c r="A11" s="929" t="s">
        <v>419</v>
      </c>
      <c r="B11" s="87" t="s">
        <v>1</v>
      </c>
      <c r="C11" s="936" t="s">
        <v>420</v>
      </c>
      <c r="D11" s="460"/>
      <c r="E11" s="483">
        <v>60</v>
      </c>
      <c r="F11" s="484">
        <v>3</v>
      </c>
      <c r="G11" s="463" t="s">
        <v>102</v>
      </c>
      <c r="H11" s="177"/>
      <c r="I11" s="176"/>
      <c r="J11" s="91"/>
      <c r="K11" s="92"/>
      <c r="L11" s="176"/>
      <c r="M11" s="176"/>
      <c r="N11" s="91"/>
      <c r="O11" s="93"/>
      <c r="P11" s="178"/>
      <c r="Q11" s="176"/>
      <c r="R11" s="91"/>
      <c r="S11" s="92"/>
      <c r="T11" s="176"/>
      <c r="U11" s="176"/>
      <c r="V11" s="91"/>
      <c r="W11" s="93"/>
      <c r="X11" s="178"/>
      <c r="Y11" s="176"/>
      <c r="Z11" s="91"/>
      <c r="AA11" s="92"/>
      <c r="AB11" s="90">
        <f t="shared" ref="AB11:AB60" si="0">SUM(D11,H11,L11,P11,T11,X11)</f>
        <v>0</v>
      </c>
      <c r="AC11" s="90">
        <f t="shared" ref="AC11:AC60" si="1">SUM(E11,I11,M11,Q11,U11,Y11)</f>
        <v>60</v>
      </c>
      <c r="AD11" s="441">
        <f t="shared" ref="AD11:AD60" si="2">SUM(F11,J11,N11,R11,V11,Z11)</f>
        <v>3</v>
      </c>
      <c r="AE11" s="446">
        <f t="shared" ref="AE11:AE60" si="3">SUM(AB11,AC11)</f>
        <v>60</v>
      </c>
      <c r="AF11" s="922" t="s">
        <v>514</v>
      </c>
      <c r="AG11" s="788" t="s">
        <v>142</v>
      </c>
    </row>
    <row r="12" spans="1:33" x14ac:dyDescent="0.2">
      <c r="A12" s="86" t="s">
        <v>104</v>
      </c>
      <c r="B12" s="87" t="s">
        <v>1</v>
      </c>
      <c r="C12" s="88" t="s">
        <v>105</v>
      </c>
      <c r="D12" s="176">
        <v>28</v>
      </c>
      <c r="E12" s="176">
        <v>14</v>
      </c>
      <c r="F12" s="91">
        <v>4</v>
      </c>
      <c r="G12" s="95" t="s">
        <v>1</v>
      </c>
      <c r="H12" s="177"/>
      <c r="I12" s="176"/>
      <c r="J12" s="91"/>
      <c r="K12" s="92"/>
      <c r="L12" s="176"/>
      <c r="M12" s="176"/>
      <c r="N12" s="91"/>
      <c r="O12" s="93"/>
      <c r="P12" s="178"/>
      <c r="Q12" s="176"/>
      <c r="R12" s="91"/>
      <c r="S12" s="92"/>
      <c r="T12" s="176"/>
      <c r="U12" s="176"/>
      <c r="V12" s="91"/>
      <c r="W12" s="95"/>
      <c r="X12" s="177"/>
      <c r="Y12" s="176"/>
      <c r="Z12" s="91"/>
      <c r="AA12" s="92"/>
      <c r="AB12" s="90">
        <f t="shared" si="0"/>
        <v>28</v>
      </c>
      <c r="AC12" s="90">
        <f t="shared" si="1"/>
        <v>14</v>
      </c>
      <c r="AD12" s="441">
        <f t="shared" si="2"/>
        <v>4</v>
      </c>
      <c r="AE12" s="446">
        <f t="shared" si="3"/>
        <v>42</v>
      </c>
      <c r="AF12" s="444" t="s">
        <v>170</v>
      </c>
      <c r="AG12" s="788" t="s">
        <v>509</v>
      </c>
    </row>
    <row r="13" spans="1:33" s="260" customFormat="1" x14ac:dyDescent="0.2">
      <c r="A13" s="86" t="s">
        <v>85</v>
      </c>
      <c r="B13" s="106" t="s">
        <v>1</v>
      </c>
      <c r="C13" s="88" t="s">
        <v>355</v>
      </c>
      <c r="D13" s="178">
        <v>98</v>
      </c>
      <c r="E13" s="381">
        <v>0</v>
      </c>
      <c r="F13" s="382">
        <v>6</v>
      </c>
      <c r="G13" s="127" t="s">
        <v>102</v>
      </c>
      <c r="H13" s="178"/>
      <c r="I13" s="381"/>
      <c r="J13" s="382"/>
      <c r="K13" s="383"/>
      <c r="L13" s="381"/>
      <c r="M13" s="381"/>
      <c r="N13" s="382"/>
      <c r="O13" s="127"/>
      <c r="P13" s="178"/>
      <c r="Q13" s="381"/>
      <c r="R13" s="382"/>
      <c r="S13" s="127"/>
      <c r="T13" s="178"/>
      <c r="U13" s="381"/>
      <c r="V13" s="382"/>
      <c r="W13" s="383"/>
      <c r="X13" s="381"/>
      <c r="Y13" s="381"/>
      <c r="Z13" s="382"/>
      <c r="AA13" s="127"/>
      <c r="AB13" s="90">
        <f t="shared" si="0"/>
        <v>98</v>
      </c>
      <c r="AC13" s="90">
        <f t="shared" si="1"/>
        <v>0</v>
      </c>
      <c r="AD13" s="441">
        <f t="shared" si="2"/>
        <v>6</v>
      </c>
      <c r="AE13" s="446">
        <f t="shared" si="3"/>
        <v>98</v>
      </c>
      <c r="AF13" s="444" t="s">
        <v>145</v>
      </c>
      <c r="AG13" s="788" t="s">
        <v>390</v>
      </c>
    </row>
    <row r="14" spans="1:33" ht="15.75" customHeight="1" x14ac:dyDescent="0.2">
      <c r="A14" s="464" t="s">
        <v>325</v>
      </c>
      <c r="B14" s="87" t="s">
        <v>1</v>
      </c>
      <c r="C14" s="919" t="s">
        <v>305</v>
      </c>
      <c r="D14" s="101"/>
      <c r="E14" s="98">
        <v>28</v>
      </c>
      <c r="F14" s="99">
        <v>2</v>
      </c>
      <c r="G14" s="102" t="s">
        <v>102</v>
      </c>
      <c r="H14" s="101"/>
      <c r="I14" s="98"/>
      <c r="J14" s="99"/>
      <c r="K14" s="102"/>
      <c r="L14" s="98"/>
      <c r="M14" s="98"/>
      <c r="N14" s="99"/>
      <c r="O14" s="103"/>
      <c r="P14" s="104"/>
      <c r="Q14" s="98"/>
      <c r="R14" s="99"/>
      <c r="S14" s="102"/>
      <c r="T14" s="98"/>
      <c r="U14" s="98"/>
      <c r="V14" s="179"/>
      <c r="W14" s="180"/>
      <c r="X14" s="101"/>
      <c r="Y14" s="98"/>
      <c r="Z14" s="179"/>
      <c r="AA14" s="181"/>
      <c r="AB14" s="90">
        <f t="shared" si="0"/>
        <v>0</v>
      </c>
      <c r="AC14" s="90">
        <f t="shared" si="1"/>
        <v>28</v>
      </c>
      <c r="AD14" s="441">
        <f t="shared" si="2"/>
        <v>2</v>
      </c>
      <c r="AE14" s="446">
        <f t="shared" si="3"/>
        <v>28</v>
      </c>
      <c r="AF14" s="444" t="s">
        <v>306</v>
      </c>
      <c r="AG14" s="788" t="s">
        <v>307</v>
      </c>
    </row>
    <row r="15" spans="1:33" ht="15.75" customHeight="1" x14ac:dyDescent="0.2">
      <c r="A15" s="464" t="s">
        <v>324</v>
      </c>
      <c r="B15" s="443" t="s">
        <v>1</v>
      </c>
      <c r="C15" s="920" t="s">
        <v>308</v>
      </c>
      <c r="D15" s="98"/>
      <c r="E15" s="98"/>
      <c r="F15" s="107"/>
      <c r="G15" s="100"/>
      <c r="H15" s="108"/>
      <c r="I15" s="98"/>
      <c r="J15" s="107"/>
      <c r="K15" s="102"/>
      <c r="L15" s="98"/>
      <c r="M15" s="98"/>
      <c r="N15" s="107"/>
      <c r="O15" s="103"/>
      <c r="P15" s="104"/>
      <c r="Q15" s="98">
        <v>28</v>
      </c>
      <c r="R15" s="107">
        <v>2</v>
      </c>
      <c r="S15" s="102" t="s">
        <v>102</v>
      </c>
      <c r="T15" s="98"/>
      <c r="U15" s="98"/>
      <c r="V15" s="179"/>
      <c r="W15" s="180"/>
      <c r="X15" s="101"/>
      <c r="Y15" s="98"/>
      <c r="Z15" s="179"/>
      <c r="AA15" s="181"/>
      <c r="AB15" s="90">
        <f t="shared" si="0"/>
        <v>0</v>
      </c>
      <c r="AC15" s="90">
        <f t="shared" si="1"/>
        <v>28</v>
      </c>
      <c r="AD15" s="441">
        <f t="shared" si="2"/>
        <v>2</v>
      </c>
      <c r="AE15" s="446">
        <f t="shared" si="3"/>
        <v>28</v>
      </c>
      <c r="AF15" s="444" t="s">
        <v>306</v>
      </c>
      <c r="AG15" s="788" t="s">
        <v>307</v>
      </c>
    </row>
    <row r="16" spans="1:33" ht="15.75" customHeight="1" x14ac:dyDescent="0.2">
      <c r="A16" s="464" t="s">
        <v>326</v>
      </c>
      <c r="B16" s="87" t="s">
        <v>1</v>
      </c>
      <c r="C16" s="920" t="s">
        <v>309</v>
      </c>
      <c r="D16" s="98"/>
      <c r="E16" s="98"/>
      <c r="F16" s="107"/>
      <c r="G16" s="100"/>
      <c r="H16" s="109"/>
      <c r="I16" s="104"/>
      <c r="J16" s="107"/>
      <c r="K16" s="102"/>
      <c r="L16" s="98"/>
      <c r="M16" s="98"/>
      <c r="N16" s="107"/>
      <c r="O16" s="103"/>
      <c r="P16" s="104"/>
      <c r="Q16" s="98"/>
      <c r="R16" s="107"/>
      <c r="S16" s="102"/>
      <c r="T16" s="98"/>
      <c r="U16" s="98">
        <v>56</v>
      </c>
      <c r="V16" s="179">
        <v>5</v>
      </c>
      <c r="W16" s="180" t="s">
        <v>102</v>
      </c>
      <c r="X16" s="101"/>
      <c r="Y16" s="98"/>
      <c r="Z16" s="179"/>
      <c r="AA16" s="181"/>
      <c r="AB16" s="90">
        <f t="shared" si="0"/>
        <v>0</v>
      </c>
      <c r="AC16" s="90">
        <f t="shared" si="1"/>
        <v>56</v>
      </c>
      <c r="AD16" s="441">
        <f t="shared" si="2"/>
        <v>5</v>
      </c>
      <c r="AE16" s="446">
        <f t="shared" si="3"/>
        <v>56</v>
      </c>
      <c r="AF16" s="444" t="s">
        <v>310</v>
      </c>
      <c r="AG16" s="788" t="s">
        <v>311</v>
      </c>
    </row>
    <row r="17" spans="1:34" ht="15.75" customHeight="1" x14ac:dyDescent="0.2">
      <c r="A17" s="465" t="s">
        <v>442</v>
      </c>
      <c r="B17" s="87" t="s">
        <v>1</v>
      </c>
      <c r="C17" s="842" t="s">
        <v>285</v>
      </c>
      <c r="D17" s="101"/>
      <c r="E17" s="98"/>
      <c r="F17" s="107"/>
      <c r="G17" s="100"/>
      <c r="H17" s="110"/>
      <c r="I17" s="98"/>
      <c r="J17" s="107"/>
      <c r="K17" s="102"/>
      <c r="L17" s="98"/>
      <c r="M17" s="98"/>
      <c r="N17" s="107"/>
      <c r="O17" s="103"/>
      <c r="P17" s="104"/>
      <c r="Q17" s="98"/>
      <c r="R17" s="107"/>
      <c r="S17" s="102"/>
      <c r="T17" s="98"/>
      <c r="U17" s="98"/>
      <c r="V17" s="179"/>
      <c r="W17" s="182"/>
      <c r="X17" s="104">
        <v>14</v>
      </c>
      <c r="Y17" s="98">
        <v>14</v>
      </c>
      <c r="Z17" s="179">
        <v>2</v>
      </c>
      <c r="AA17" s="181" t="s">
        <v>103</v>
      </c>
      <c r="AB17" s="90">
        <f t="shared" si="0"/>
        <v>14</v>
      </c>
      <c r="AC17" s="90">
        <f t="shared" si="1"/>
        <v>14</v>
      </c>
      <c r="AD17" s="441">
        <f t="shared" si="2"/>
        <v>2</v>
      </c>
      <c r="AE17" s="446">
        <f t="shared" si="3"/>
        <v>28</v>
      </c>
      <c r="AF17" s="444" t="s">
        <v>146</v>
      </c>
      <c r="AG17" s="788" t="s">
        <v>147</v>
      </c>
    </row>
    <row r="18" spans="1:34" x14ac:dyDescent="0.2">
      <c r="A18" s="466" t="s">
        <v>481</v>
      </c>
      <c r="B18" s="443" t="s">
        <v>1</v>
      </c>
      <c r="C18" s="467" t="s">
        <v>356</v>
      </c>
      <c r="D18" s="111">
        <v>28</v>
      </c>
      <c r="E18" s="111">
        <v>14</v>
      </c>
      <c r="F18" s="112">
        <v>3</v>
      </c>
      <c r="G18" s="113" t="s">
        <v>1</v>
      </c>
      <c r="H18" s="111"/>
      <c r="I18" s="111"/>
      <c r="J18" s="112"/>
      <c r="K18" s="113"/>
      <c r="L18" s="111"/>
      <c r="M18" s="111"/>
      <c r="N18" s="112"/>
      <c r="O18" s="114"/>
      <c r="P18" s="115"/>
      <c r="Q18" s="111"/>
      <c r="R18" s="112"/>
      <c r="S18" s="113"/>
      <c r="T18" s="111"/>
      <c r="U18" s="111"/>
      <c r="V18" s="112"/>
      <c r="W18" s="113"/>
      <c r="X18" s="111"/>
      <c r="Y18" s="111"/>
      <c r="Z18" s="112"/>
      <c r="AA18" s="113"/>
      <c r="AB18" s="90">
        <f t="shared" si="0"/>
        <v>28</v>
      </c>
      <c r="AC18" s="90">
        <f t="shared" si="1"/>
        <v>14</v>
      </c>
      <c r="AD18" s="441">
        <f t="shared" si="2"/>
        <v>3</v>
      </c>
      <c r="AE18" s="446">
        <f t="shared" si="3"/>
        <v>42</v>
      </c>
      <c r="AF18" s="444" t="s">
        <v>170</v>
      </c>
      <c r="AG18" s="788" t="s">
        <v>428</v>
      </c>
    </row>
    <row r="19" spans="1:34" x14ac:dyDescent="0.2">
      <c r="A19" s="466" t="s">
        <v>482</v>
      </c>
      <c r="B19" s="106" t="s">
        <v>1</v>
      </c>
      <c r="C19" s="467" t="s">
        <v>349</v>
      </c>
      <c r="D19" s="111"/>
      <c r="E19" s="111"/>
      <c r="F19" s="112"/>
      <c r="G19" s="113"/>
      <c r="H19" s="111">
        <v>14</v>
      </c>
      <c r="I19" s="111">
        <v>14</v>
      </c>
      <c r="J19" s="112">
        <v>2</v>
      </c>
      <c r="K19" s="113" t="s">
        <v>1</v>
      </c>
      <c r="L19" s="111"/>
      <c r="M19" s="111"/>
      <c r="N19" s="112"/>
      <c r="O19" s="113"/>
      <c r="P19" s="111"/>
      <c r="Q19" s="111"/>
      <c r="R19" s="112"/>
      <c r="S19" s="113"/>
      <c r="T19" s="111"/>
      <c r="U19" s="111"/>
      <c r="V19" s="112"/>
      <c r="W19" s="113"/>
      <c r="X19" s="111"/>
      <c r="Y19" s="111"/>
      <c r="Z19" s="112"/>
      <c r="AA19" s="113"/>
      <c r="AB19" s="90">
        <f t="shared" si="0"/>
        <v>14</v>
      </c>
      <c r="AC19" s="90">
        <f t="shared" si="1"/>
        <v>14</v>
      </c>
      <c r="AD19" s="441">
        <f t="shared" si="2"/>
        <v>2</v>
      </c>
      <c r="AE19" s="446">
        <f t="shared" si="3"/>
        <v>28</v>
      </c>
      <c r="AF19" s="444" t="s">
        <v>143</v>
      </c>
      <c r="AG19" s="789" t="s">
        <v>144</v>
      </c>
      <c r="AH19" s="784"/>
    </row>
    <row r="20" spans="1:34" x14ac:dyDescent="0.2">
      <c r="A20" s="466" t="s">
        <v>162</v>
      </c>
      <c r="B20" s="87" t="s">
        <v>1</v>
      </c>
      <c r="C20" s="467" t="s">
        <v>106</v>
      </c>
      <c r="D20" s="502"/>
      <c r="E20" s="502"/>
      <c r="F20" s="112"/>
      <c r="G20" s="113"/>
      <c r="H20" s="502"/>
      <c r="I20" s="502"/>
      <c r="J20" s="112"/>
      <c r="K20" s="113"/>
      <c r="L20" s="502">
        <v>14</v>
      </c>
      <c r="M20" s="502">
        <v>14</v>
      </c>
      <c r="N20" s="112">
        <v>2</v>
      </c>
      <c r="O20" s="113" t="s">
        <v>1</v>
      </c>
      <c r="P20" s="502"/>
      <c r="Q20" s="502"/>
      <c r="R20" s="112"/>
      <c r="S20" s="113"/>
      <c r="T20" s="502"/>
      <c r="U20" s="502"/>
      <c r="V20" s="112"/>
      <c r="W20" s="113"/>
      <c r="X20" s="111"/>
      <c r="Y20" s="111"/>
      <c r="Z20" s="112"/>
      <c r="AA20" s="113"/>
      <c r="AB20" s="90">
        <f t="shared" si="0"/>
        <v>14</v>
      </c>
      <c r="AC20" s="90">
        <f t="shared" si="1"/>
        <v>14</v>
      </c>
      <c r="AD20" s="441">
        <f t="shared" si="2"/>
        <v>2</v>
      </c>
      <c r="AE20" s="446">
        <f t="shared" si="3"/>
        <v>28</v>
      </c>
      <c r="AF20" s="444" t="s">
        <v>170</v>
      </c>
      <c r="AG20" s="788" t="s">
        <v>171</v>
      </c>
    </row>
    <row r="21" spans="1:34" x14ac:dyDescent="0.2">
      <c r="A21" s="86" t="s">
        <v>386</v>
      </c>
      <c r="B21" s="106" t="s">
        <v>1</v>
      </c>
      <c r="C21" s="672" t="s">
        <v>421</v>
      </c>
      <c r="D21" s="176"/>
      <c r="E21" s="483">
        <v>56</v>
      </c>
      <c r="F21" s="484">
        <v>3</v>
      </c>
      <c r="G21" s="93" t="s">
        <v>366</v>
      </c>
      <c r="H21" s="178"/>
      <c r="I21" s="176"/>
      <c r="J21" s="91"/>
      <c r="K21" s="92"/>
      <c r="L21" s="176"/>
      <c r="M21" s="176"/>
      <c r="N21" s="91"/>
      <c r="O21" s="93"/>
      <c r="P21" s="178"/>
      <c r="Q21" s="176"/>
      <c r="R21" s="91"/>
      <c r="S21" s="92"/>
      <c r="T21" s="176"/>
      <c r="U21" s="176"/>
      <c r="V21" s="91"/>
      <c r="W21" s="95"/>
      <c r="X21" s="177"/>
      <c r="Y21" s="176"/>
      <c r="Z21" s="91"/>
      <c r="AA21" s="92"/>
      <c r="AB21" s="90">
        <f t="shared" ref="AB21:AD24" si="4">SUM(D21,H21,L21,P21,T21,X21)</f>
        <v>0</v>
      </c>
      <c r="AC21" s="90">
        <f t="shared" si="4"/>
        <v>56</v>
      </c>
      <c r="AD21" s="441">
        <f t="shared" si="4"/>
        <v>3</v>
      </c>
      <c r="AE21" s="446">
        <f>SUM(AB21,AC21)</f>
        <v>56</v>
      </c>
      <c r="AF21" s="444" t="s">
        <v>164</v>
      </c>
      <c r="AG21" s="788" t="s">
        <v>165</v>
      </c>
    </row>
    <row r="22" spans="1:34" x14ac:dyDescent="0.2">
      <c r="A22" s="86" t="s">
        <v>387</v>
      </c>
      <c r="B22" s="106" t="s">
        <v>1</v>
      </c>
      <c r="C22" s="672" t="s">
        <v>422</v>
      </c>
      <c r="D22" s="176"/>
      <c r="E22" s="176"/>
      <c r="F22" s="673"/>
      <c r="G22" s="121"/>
      <c r="H22" s="178"/>
      <c r="I22" s="176">
        <v>56</v>
      </c>
      <c r="J22" s="673">
        <v>3</v>
      </c>
      <c r="K22" s="122" t="s">
        <v>366</v>
      </c>
      <c r="L22" s="176"/>
      <c r="M22" s="176"/>
      <c r="N22" s="673"/>
      <c r="O22" s="122"/>
      <c r="P22" s="176"/>
      <c r="Q22" s="176"/>
      <c r="R22" s="673"/>
      <c r="S22" s="122"/>
      <c r="T22" s="176"/>
      <c r="U22" s="176"/>
      <c r="V22" s="673"/>
      <c r="W22" s="122"/>
      <c r="X22" s="176"/>
      <c r="Y22" s="176"/>
      <c r="Z22" s="673"/>
      <c r="AA22" s="123"/>
      <c r="AB22" s="90">
        <f t="shared" si="4"/>
        <v>0</v>
      </c>
      <c r="AC22" s="90">
        <f t="shared" si="4"/>
        <v>56</v>
      </c>
      <c r="AD22" s="441">
        <f t="shared" si="4"/>
        <v>3</v>
      </c>
      <c r="AE22" s="446">
        <f>SUM(AB22,AC22)</f>
        <v>56</v>
      </c>
      <c r="AF22" s="445" t="s">
        <v>164</v>
      </c>
      <c r="AG22" s="789" t="s">
        <v>165</v>
      </c>
      <c r="AH22" s="784"/>
    </row>
    <row r="23" spans="1:34" x14ac:dyDescent="0.2">
      <c r="A23" s="86" t="s">
        <v>388</v>
      </c>
      <c r="B23" s="106" t="s">
        <v>1</v>
      </c>
      <c r="C23" s="672" t="s">
        <v>423</v>
      </c>
      <c r="D23" s="176"/>
      <c r="E23" s="176"/>
      <c r="F23" s="673"/>
      <c r="G23" s="121"/>
      <c r="H23" s="178"/>
      <c r="I23" s="176"/>
      <c r="J23" s="673"/>
      <c r="K23" s="122"/>
      <c r="L23" s="176"/>
      <c r="M23" s="176">
        <v>28</v>
      </c>
      <c r="N23" s="673">
        <v>2</v>
      </c>
      <c r="O23" s="122" t="s">
        <v>366</v>
      </c>
      <c r="P23" s="176"/>
      <c r="Q23" s="176"/>
      <c r="R23" s="673"/>
      <c r="S23" s="122"/>
      <c r="T23" s="176"/>
      <c r="U23" s="176"/>
      <c r="V23" s="673"/>
      <c r="W23" s="122"/>
      <c r="X23" s="176"/>
      <c r="Y23" s="176"/>
      <c r="Z23" s="673"/>
      <c r="AA23" s="123"/>
      <c r="AB23" s="90">
        <f t="shared" si="4"/>
        <v>0</v>
      </c>
      <c r="AC23" s="90">
        <f t="shared" si="4"/>
        <v>28</v>
      </c>
      <c r="AD23" s="441">
        <f t="shared" si="4"/>
        <v>2</v>
      </c>
      <c r="AE23" s="446">
        <f>SUM(AB23,AC23)</f>
        <v>28</v>
      </c>
      <c r="AF23" s="445" t="s">
        <v>164</v>
      </c>
      <c r="AG23" s="789" t="s">
        <v>165</v>
      </c>
      <c r="AH23" s="784"/>
    </row>
    <row r="24" spans="1:34" x14ac:dyDescent="0.2">
      <c r="A24" s="86" t="s">
        <v>389</v>
      </c>
      <c r="B24" s="106" t="s">
        <v>1</v>
      </c>
      <c r="C24" s="672" t="s">
        <v>424</v>
      </c>
      <c r="D24" s="176"/>
      <c r="E24" s="176"/>
      <c r="F24" s="673"/>
      <c r="G24" s="121"/>
      <c r="H24" s="178"/>
      <c r="I24" s="176"/>
      <c r="J24" s="673"/>
      <c r="K24" s="122"/>
      <c r="L24" s="176"/>
      <c r="M24" s="176"/>
      <c r="N24" s="673"/>
      <c r="O24" s="674"/>
      <c r="P24" s="176"/>
      <c r="Q24" s="176">
        <v>28</v>
      </c>
      <c r="R24" s="673">
        <v>2</v>
      </c>
      <c r="S24" s="122" t="s">
        <v>366</v>
      </c>
      <c r="T24" s="176"/>
      <c r="U24" s="176"/>
      <c r="V24" s="673"/>
      <c r="W24" s="122"/>
      <c r="X24" s="176"/>
      <c r="Y24" s="176"/>
      <c r="Z24" s="673"/>
      <c r="AA24" s="675"/>
      <c r="AB24" s="90">
        <f t="shared" si="4"/>
        <v>0</v>
      </c>
      <c r="AC24" s="90">
        <f t="shared" si="4"/>
        <v>28</v>
      </c>
      <c r="AD24" s="441">
        <f t="shared" si="4"/>
        <v>2</v>
      </c>
      <c r="AE24" s="446">
        <f>SUM(AB24,AC24)</f>
        <v>28</v>
      </c>
      <c r="AF24" s="445" t="s">
        <v>164</v>
      </c>
      <c r="AG24" s="789" t="s">
        <v>165</v>
      </c>
      <c r="AH24" s="784"/>
    </row>
    <row r="25" spans="1:34" x14ac:dyDescent="0.2">
      <c r="A25" s="86" t="s">
        <v>51</v>
      </c>
      <c r="B25" s="87" t="s">
        <v>1</v>
      </c>
      <c r="C25" s="88" t="s">
        <v>52</v>
      </c>
      <c r="D25" s="460"/>
      <c r="E25" s="483">
        <v>28</v>
      </c>
      <c r="F25" s="484">
        <v>2</v>
      </c>
      <c r="G25" s="485" t="s">
        <v>103</v>
      </c>
      <c r="H25" s="178"/>
      <c r="I25" s="176"/>
      <c r="J25" s="91"/>
      <c r="K25" s="92"/>
      <c r="L25" s="176"/>
      <c r="M25" s="176"/>
      <c r="N25" s="91"/>
      <c r="O25" s="93"/>
      <c r="P25" s="178"/>
      <c r="Q25" s="176"/>
      <c r="R25" s="91"/>
      <c r="S25" s="92"/>
      <c r="T25" s="176"/>
      <c r="U25" s="176"/>
      <c r="V25" s="91"/>
      <c r="W25" s="95"/>
      <c r="X25" s="177"/>
      <c r="Y25" s="176"/>
      <c r="Z25" s="91"/>
      <c r="AA25" s="92"/>
      <c r="AB25" s="90">
        <f t="shared" si="0"/>
        <v>0</v>
      </c>
      <c r="AC25" s="90">
        <f t="shared" si="1"/>
        <v>28</v>
      </c>
      <c r="AD25" s="441">
        <f t="shared" si="2"/>
        <v>2</v>
      </c>
      <c r="AE25" s="446">
        <f t="shared" si="3"/>
        <v>28</v>
      </c>
      <c r="AF25" s="77" t="s">
        <v>140</v>
      </c>
      <c r="AG25" s="790" t="s">
        <v>141</v>
      </c>
    </row>
    <row r="26" spans="1:34" x14ac:dyDescent="0.2">
      <c r="A26" s="86" t="s">
        <v>53</v>
      </c>
      <c r="B26" s="106" t="s">
        <v>1</v>
      </c>
      <c r="C26" s="88" t="s">
        <v>54</v>
      </c>
      <c r="D26" s="176"/>
      <c r="E26" s="176"/>
      <c r="F26" s="91"/>
      <c r="G26" s="127"/>
      <c r="H26" s="178"/>
      <c r="I26" s="176">
        <v>28</v>
      </c>
      <c r="J26" s="91">
        <v>2</v>
      </c>
      <c r="K26" s="92" t="s">
        <v>103</v>
      </c>
      <c r="L26" s="176"/>
      <c r="M26" s="176"/>
      <c r="N26" s="91"/>
      <c r="O26" s="93"/>
      <c r="P26" s="178"/>
      <c r="Q26" s="176"/>
      <c r="R26" s="91"/>
      <c r="S26" s="92"/>
      <c r="T26" s="176"/>
      <c r="U26" s="176"/>
      <c r="V26" s="116"/>
      <c r="W26" s="117"/>
      <c r="X26" s="176"/>
      <c r="Y26" s="176"/>
      <c r="Z26" s="91"/>
      <c r="AA26" s="92"/>
      <c r="AB26" s="90">
        <f t="shared" si="0"/>
        <v>0</v>
      </c>
      <c r="AC26" s="90">
        <f t="shared" si="1"/>
        <v>28</v>
      </c>
      <c r="AD26" s="441">
        <f t="shared" si="2"/>
        <v>2</v>
      </c>
      <c r="AE26" s="446">
        <f t="shared" si="3"/>
        <v>28</v>
      </c>
      <c r="AF26" s="444" t="s">
        <v>140</v>
      </c>
      <c r="AG26" s="788" t="s">
        <v>141</v>
      </c>
    </row>
    <row r="27" spans="1:34" x14ac:dyDescent="0.2">
      <c r="A27" s="86" t="s">
        <v>55</v>
      </c>
      <c r="B27" s="106" t="s">
        <v>1</v>
      </c>
      <c r="C27" s="88" t="s">
        <v>56</v>
      </c>
      <c r="D27" s="176"/>
      <c r="E27" s="176"/>
      <c r="F27" s="91"/>
      <c r="G27" s="127"/>
      <c r="H27" s="178"/>
      <c r="I27" s="176"/>
      <c r="J27" s="91"/>
      <c r="K27" s="92"/>
      <c r="L27" s="176"/>
      <c r="M27" s="176">
        <v>28</v>
      </c>
      <c r="N27" s="91">
        <v>2</v>
      </c>
      <c r="O27" s="93" t="s">
        <v>103</v>
      </c>
      <c r="P27" s="178"/>
      <c r="Q27" s="176"/>
      <c r="R27" s="91"/>
      <c r="S27" s="92"/>
      <c r="T27" s="176"/>
      <c r="U27" s="176"/>
      <c r="V27" s="116"/>
      <c r="W27" s="117"/>
      <c r="X27" s="176"/>
      <c r="Y27" s="176"/>
      <c r="Z27" s="91"/>
      <c r="AA27" s="92"/>
      <c r="AB27" s="90">
        <f t="shared" si="0"/>
        <v>0</v>
      </c>
      <c r="AC27" s="90">
        <f t="shared" si="1"/>
        <v>28</v>
      </c>
      <c r="AD27" s="441">
        <f t="shared" si="2"/>
        <v>2</v>
      </c>
      <c r="AE27" s="446">
        <f t="shared" si="3"/>
        <v>28</v>
      </c>
      <c r="AF27" s="444" t="s">
        <v>140</v>
      </c>
      <c r="AG27" s="788" t="s">
        <v>141</v>
      </c>
    </row>
    <row r="28" spans="1:34" x14ac:dyDescent="0.2">
      <c r="A28" s="86" t="s">
        <v>57</v>
      </c>
      <c r="B28" s="106" t="s">
        <v>1</v>
      </c>
      <c r="C28" s="88" t="s">
        <v>58</v>
      </c>
      <c r="D28" s="176"/>
      <c r="E28" s="176"/>
      <c r="F28" s="91"/>
      <c r="G28" s="127"/>
      <c r="H28" s="178"/>
      <c r="I28" s="176"/>
      <c r="J28" s="91"/>
      <c r="K28" s="92"/>
      <c r="L28" s="176"/>
      <c r="M28" s="176"/>
      <c r="N28" s="91"/>
      <c r="O28" s="93"/>
      <c r="P28" s="178"/>
      <c r="Q28" s="176">
        <v>28</v>
      </c>
      <c r="R28" s="91">
        <v>2</v>
      </c>
      <c r="S28" s="92" t="s">
        <v>103</v>
      </c>
      <c r="T28" s="176"/>
      <c r="U28" s="176"/>
      <c r="V28" s="116"/>
      <c r="W28" s="117"/>
      <c r="X28" s="176"/>
      <c r="Y28" s="176"/>
      <c r="Z28" s="91"/>
      <c r="AA28" s="92"/>
      <c r="AB28" s="90">
        <f t="shared" si="0"/>
        <v>0</v>
      </c>
      <c r="AC28" s="90">
        <f t="shared" si="1"/>
        <v>28</v>
      </c>
      <c r="AD28" s="441">
        <f t="shared" si="2"/>
        <v>2</v>
      </c>
      <c r="AE28" s="446">
        <f t="shared" si="3"/>
        <v>28</v>
      </c>
      <c r="AF28" s="444" t="s">
        <v>140</v>
      </c>
      <c r="AG28" s="788" t="s">
        <v>141</v>
      </c>
    </row>
    <row r="29" spans="1:34" x14ac:dyDescent="0.2">
      <c r="A29" s="86" t="s">
        <v>59</v>
      </c>
      <c r="B29" s="106" t="s">
        <v>1</v>
      </c>
      <c r="C29" s="88" t="s">
        <v>60</v>
      </c>
      <c r="D29" s="176"/>
      <c r="E29" s="176"/>
      <c r="F29" s="91"/>
      <c r="G29" s="127"/>
      <c r="H29" s="178"/>
      <c r="I29" s="176"/>
      <c r="J29" s="91"/>
      <c r="K29" s="92"/>
      <c r="L29" s="176"/>
      <c r="M29" s="176"/>
      <c r="N29" s="91"/>
      <c r="O29" s="93"/>
      <c r="P29" s="178"/>
      <c r="Q29" s="176"/>
      <c r="R29" s="91"/>
      <c r="S29" s="92"/>
      <c r="T29" s="176"/>
      <c r="U29" s="176">
        <v>28</v>
      </c>
      <c r="V29" s="116">
        <v>2</v>
      </c>
      <c r="W29" s="117" t="s">
        <v>103</v>
      </c>
      <c r="X29" s="176"/>
      <c r="Y29" s="176"/>
      <c r="Z29" s="91"/>
      <c r="AA29" s="92"/>
      <c r="AB29" s="90">
        <f t="shared" si="0"/>
        <v>0</v>
      </c>
      <c r="AC29" s="90">
        <f t="shared" si="1"/>
        <v>28</v>
      </c>
      <c r="AD29" s="441">
        <f t="shared" si="2"/>
        <v>2</v>
      </c>
      <c r="AE29" s="446">
        <f t="shared" si="3"/>
        <v>28</v>
      </c>
      <c r="AF29" s="444" t="s">
        <v>140</v>
      </c>
      <c r="AG29" s="788" t="s">
        <v>141</v>
      </c>
    </row>
    <row r="30" spans="1:34" x14ac:dyDescent="0.2">
      <c r="A30" s="86" t="s">
        <v>61</v>
      </c>
      <c r="B30" s="106" t="s">
        <v>1</v>
      </c>
      <c r="C30" s="88" t="s">
        <v>62</v>
      </c>
      <c r="D30" s="176"/>
      <c r="E30" s="176"/>
      <c r="F30" s="91"/>
      <c r="G30" s="127"/>
      <c r="H30" s="178"/>
      <c r="I30" s="176"/>
      <c r="J30" s="91"/>
      <c r="K30" s="92"/>
      <c r="L30" s="176"/>
      <c r="M30" s="176"/>
      <c r="N30" s="91"/>
      <c r="O30" s="93"/>
      <c r="P30" s="178"/>
      <c r="Q30" s="176"/>
      <c r="R30" s="91"/>
      <c r="S30" s="92"/>
      <c r="T30" s="176"/>
      <c r="U30" s="176"/>
      <c r="V30" s="116"/>
      <c r="W30" s="117"/>
      <c r="X30" s="176"/>
      <c r="Y30" s="176">
        <v>20</v>
      </c>
      <c r="Z30" s="91">
        <v>2</v>
      </c>
      <c r="AA30" s="92" t="s">
        <v>103</v>
      </c>
      <c r="AB30" s="90">
        <f t="shared" si="0"/>
        <v>0</v>
      </c>
      <c r="AC30" s="90">
        <f t="shared" si="1"/>
        <v>20</v>
      </c>
      <c r="AD30" s="441">
        <f t="shared" si="2"/>
        <v>2</v>
      </c>
      <c r="AE30" s="446">
        <f t="shared" si="3"/>
        <v>20</v>
      </c>
      <c r="AF30" s="444" t="s">
        <v>140</v>
      </c>
      <c r="AG30" s="788" t="s">
        <v>141</v>
      </c>
    </row>
    <row r="31" spans="1:34" x14ac:dyDescent="0.2">
      <c r="A31" s="118" t="s">
        <v>417</v>
      </c>
      <c r="B31" s="261" t="s">
        <v>1</v>
      </c>
      <c r="C31" s="119" t="s">
        <v>415</v>
      </c>
      <c r="D31" s="262"/>
      <c r="E31" s="262"/>
      <c r="F31" s="486"/>
      <c r="G31" s="487"/>
      <c r="H31" s="263"/>
      <c r="I31" s="262">
        <v>28</v>
      </c>
      <c r="J31" s="486">
        <v>2</v>
      </c>
      <c r="K31" s="488" t="s">
        <v>103</v>
      </c>
      <c r="L31" s="262"/>
      <c r="M31" s="262"/>
      <c r="N31" s="265"/>
      <c r="O31" s="266"/>
      <c r="P31" s="263"/>
      <c r="Q31" s="262"/>
      <c r="R31" s="486"/>
      <c r="S31" s="488"/>
      <c r="T31" s="262"/>
      <c r="U31" s="262"/>
      <c r="V31" s="489"/>
      <c r="W31" s="264"/>
      <c r="X31" s="262"/>
      <c r="Y31" s="262"/>
      <c r="Z31" s="265"/>
      <c r="AA31" s="266"/>
      <c r="AB31" s="90">
        <f t="shared" si="0"/>
        <v>0</v>
      </c>
      <c r="AC31" s="90">
        <f t="shared" si="1"/>
        <v>28</v>
      </c>
      <c r="AD31" s="441">
        <f t="shared" si="2"/>
        <v>2</v>
      </c>
      <c r="AE31" s="446">
        <f t="shared" si="3"/>
        <v>28</v>
      </c>
      <c r="AF31" s="445" t="s">
        <v>139</v>
      </c>
      <c r="AG31" s="789" t="s">
        <v>414</v>
      </c>
      <c r="AH31" s="784"/>
    </row>
    <row r="32" spans="1:34" s="259" customFormat="1" x14ac:dyDescent="0.2">
      <c r="A32" s="118" t="s">
        <v>418</v>
      </c>
      <c r="B32" s="106" t="s">
        <v>1</v>
      </c>
      <c r="C32" s="119" t="s">
        <v>416</v>
      </c>
      <c r="D32" s="490"/>
      <c r="E32" s="490"/>
      <c r="F32" s="491"/>
      <c r="G32" s="494"/>
      <c r="H32" s="495"/>
      <c r="I32" s="490"/>
      <c r="J32" s="491"/>
      <c r="K32" s="492"/>
      <c r="L32" s="490"/>
      <c r="M32" s="262">
        <v>28</v>
      </c>
      <c r="N32" s="486">
        <v>2</v>
      </c>
      <c r="O32" s="493" t="s">
        <v>103</v>
      </c>
      <c r="P32" s="495"/>
      <c r="Q32" s="490"/>
      <c r="R32" s="491"/>
      <c r="S32" s="492"/>
      <c r="T32" s="490"/>
      <c r="U32" s="490"/>
      <c r="V32" s="496"/>
      <c r="W32" s="659"/>
      <c r="X32" s="490"/>
      <c r="Y32" s="490"/>
      <c r="Z32" s="491"/>
      <c r="AA32" s="660"/>
      <c r="AB32" s="90">
        <f t="shared" si="0"/>
        <v>0</v>
      </c>
      <c r="AC32" s="90">
        <f t="shared" si="1"/>
        <v>28</v>
      </c>
      <c r="AD32" s="441">
        <f t="shared" si="2"/>
        <v>2</v>
      </c>
      <c r="AE32" s="446">
        <f t="shared" si="3"/>
        <v>28</v>
      </c>
      <c r="AF32" s="444" t="s">
        <v>139</v>
      </c>
      <c r="AG32" s="789" t="s">
        <v>414</v>
      </c>
      <c r="AH32" s="785"/>
    </row>
    <row r="33" spans="1:33" s="126" customFormat="1" ht="15.75" customHeight="1" x14ac:dyDescent="0.2">
      <c r="A33" s="217" t="s">
        <v>90</v>
      </c>
      <c r="B33" s="106" t="s">
        <v>1</v>
      </c>
      <c r="C33" s="384" t="s">
        <v>91</v>
      </c>
      <c r="D33" s="176"/>
      <c r="E33" s="176"/>
      <c r="F33" s="91"/>
      <c r="G33" s="215"/>
      <c r="H33" s="371">
        <v>14</v>
      </c>
      <c r="I33" s="176">
        <v>14</v>
      </c>
      <c r="J33" s="91">
        <v>2</v>
      </c>
      <c r="K33" s="92" t="s">
        <v>102</v>
      </c>
      <c r="L33" s="176"/>
      <c r="M33" s="176"/>
      <c r="N33" s="91"/>
      <c r="O33" s="215"/>
      <c r="P33" s="371"/>
      <c r="Q33" s="176"/>
      <c r="R33" s="91"/>
      <c r="S33" s="92"/>
      <c r="T33" s="176"/>
      <c r="U33" s="176"/>
      <c r="V33" s="91"/>
      <c r="W33" s="92"/>
      <c r="X33" s="176"/>
      <c r="Y33" s="176"/>
      <c r="Z33" s="91"/>
      <c r="AA33" s="215"/>
      <c r="AB33" s="90">
        <f t="shared" si="0"/>
        <v>14</v>
      </c>
      <c r="AC33" s="90">
        <f t="shared" si="1"/>
        <v>14</v>
      </c>
      <c r="AD33" s="441">
        <f t="shared" si="2"/>
        <v>2</v>
      </c>
      <c r="AE33" s="446">
        <f t="shared" si="3"/>
        <v>28</v>
      </c>
      <c r="AF33" s="735" t="s">
        <v>145</v>
      </c>
      <c r="AG33" s="791" t="s">
        <v>154</v>
      </c>
    </row>
    <row r="34" spans="1:33" s="126" customFormat="1" ht="15.75" customHeight="1" x14ac:dyDescent="0.2">
      <c r="A34" s="118" t="s">
        <v>488</v>
      </c>
      <c r="B34" s="106" t="s">
        <v>1</v>
      </c>
      <c r="C34" s="468" t="s">
        <v>382</v>
      </c>
      <c r="D34" s="176"/>
      <c r="E34" s="176"/>
      <c r="F34" s="91"/>
      <c r="G34" s="215"/>
      <c r="H34" s="371"/>
      <c r="I34" s="176">
        <v>56</v>
      </c>
      <c r="J34" s="91">
        <v>4</v>
      </c>
      <c r="K34" s="92" t="s">
        <v>103</v>
      </c>
      <c r="L34" s="176"/>
      <c r="M34" s="176"/>
      <c r="N34" s="91"/>
      <c r="O34" s="215"/>
      <c r="P34" s="371"/>
      <c r="Q34" s="176"/>
      <c r="R34" s="91"/>
      <c r="S34" s="92"/>
      <c r="T34" s="176"/>
      <c r="U34" s="176"/>
      <c r="V34" s="116"/>
      <c r="W34" s="117"/>
      <c r="X34" s="176"/>
      <c r="Y34" s="176"/>
      <c r="Z34" s="91"/>
      <c r="AA34" s="215"/>
      <c r="AB34" s="90">
        <f t="shared" si="0"/>
        <v>0</v>
      </c>
      <c r="AC34" s="90">
        <f t="shared" si="1"/>
        <v>56</v>
      </c>
      <c r="AD34" s="441">
        <f t="shared" si="2"/>
        <v>4</v>
      </c>
      <c r="AE34" s="446">
        <f t="shared" si="3"/>
        <v>56</v>
      </c>
      <c r="AF34" s="444" t="s">
        <v>139</v>
      </c>
      <c r="AG34" s="788" t="s">
        <v>425</v>
      </c>
    </row>
    <row r="35" spans="1:33" s="126" customFormat="1" ht="15.75" customHeight="1" x14ac:dyDescent="0.2">
      <c r="A35" s="921" t="s">
        <v>510</v>
      </c>
      <c r="B35" s="106" t="s">
        <v>1</v>
      </c>
      <c r="C35" s="935" t="s">
        <v>86</v>
      </c>
      <c r="D35" s="176"/>
      <c r="E35" s="176"/>
      <c r="F35" s="91"/>
      <c r="G35" s="215"/>
      <c r="H35" s="371"/>
      <c r="I35" s="176"/>
      <c r="J35" s="91"/>
      <c r="K35" s="92"/>
      <c r="L35" s="176"/>
      <c r="M35" s="176">
        <v>28</v>
      </c>
      <c r="N35" s="91">
        <v>2</v>
      </c>
      <c r="O35" s="215" t="s">
        <v>103</v>
      </c>
      <c r="P35" s="371"/>
      <c r="Q35" s="176"/>
      <c r="R35" s="91"/>
      <c r="S35" s="92"/>
      <c r="T35" s="176"/>
      <c r="U35" s="176"/>
      <c r="V35" s="116"/>
      <c r="W35" s="117"/>
      <c r="X35" s="176"/>
      <c r="Y35" s="176"/>
      <c r="Z35" s="91"/>
      <c r="AA35" s="215"/>
      <c r="AB35" s="90">
        <f t="shared" si="0"/>
        <v>0</v>
      </c>
      <c r="AC35" s="90">
        <f t="shared" si="1"/>
        <v>28</v>
      </c>
      <c r="AD35" s="441">
        <f t="shared" si="2"/>
        <v>2</v>
      </c>
      <c r="AE35" s="446">
        <f t="shared" si="3"/>
        <v>28</v>
      </c>
      <c r="AF35" s="444" t="s">
        <v>139</v>
      </c>
      <c r="AG35" s="788" t="s">
        <v>426</v>
      </c>
    </row>
    <row r="36" spans="1:33" s="126" customFormat="1" ht="15.75" customHeight="1" x14ac:dyDescent="0.2">
      <c r="A36" s="921" t="s">
        <v>511</v>
      </c>
      <c r="B36" s="106" t="s">
        <v>1</v>
      </c>
      <c r="C36" s="935" t="s">
        <v>87</v>
      </c>
      <c r="D36" s="176"/>
      <c r="E36" s="176"/>
      <c r="F36" s="91"/>
      <c r="G36" s="215"/>
      <c r="H36" s="371"/>
      <c r="I36" s="176"/>
      <c r="J36" s="91"/>
      <c r="K36" s="92"/>
      <c r="L36" s="176"/>
      <c r="M36" s="176"/>
      <c r="N36" s="91"/>
      <c r="O36" s="215"/>
      <c r="P36" s="371"/>
      <c r="Q36" s="176">
        <v>28</v>
      </c>
      <c r="R36" s="91">
        <v>2</v>
      </c>
      <c r="S36" s="92" t="s">
        <v>103</v>
      </c>
      <c r="T36" s="176"/>
      <c r="U36" s="176"/>
      <c r="V36" s="116"/>
      <c r="W36" s="117"/>
      <c r="X36" s="176"/>
      <c r="Y36" s="176"/>
      <c r="Z36" s="91"/>
      <c r="AA36" s="215"/>
      <c r="AB36" s="90">
        <f t="shared" si="0"/>
        <v>0</v>
      </c>
      <c r="AC36" s="90">
        <f t="shared" si="1"/>
        <v>28</v>
      </c>
      <c r="AD36" s="441">
        <f t="shared" si="2"/>
        <v>2</v>
      </c>
      <c r="AE36" s="446">
        <f t="shared" si="3"/>
        <v>28</v>
      </c>
      <c r="AF36" s="444" t="s">
        <v>139</v>
      </c>
      <c r="AG36" s="788" t="s">
        <v>425</v>
      </c>
    </row>
    <row r="37" spans="1:33" s="126" customFormat="1" ht="15.75" customHeight="1" x14ac:dyDescent="0.2">
      <c r="A37" s="921" t="s">
        <v>512</v>
      </c>
      <c r="B37" s="106" t="s">
        <v>1</v>
      </c>
      <c r="C37" s="935" t="s">
        <v>63</v>
      </c>
      <c r="D37" s="176"/>
      <c r="E37" s="176"/>
      <c r="F37" s="91"/>
      <c r="G37" s="215"/>
      <c r="H37" s="371"/>
      <c r="I37" s="176"/>
      <c r="J37" s="91"/>
      <c r="K37" s="92"/>
      <c r="L37" s="176"/>
      <c r="M37" s="176"/>
      <c r="N37" s="91"/>
      <c r="O37" s="215"/>
      <c r="P37" s="371"/>
      <c r="Q37" s="176"/>
      <c r="R37" s="91"/>
      <c r="S37" s="92"/>
      <c r="T37" s="176"/>
      <c r="U37" s="176">
        <v>28</v>
      </c>
      <c r="V37" s="116">
        <v>2</v>
      </c>
      <c r="W37" s="117" t="s">
        <v>103</v>
      </c>
      <c r="X37" s="176"/>
      <c r="Y37" s="176"/>
      <c r="Z37" s="91"/>
      <c r="AA37" s="215"/>
      <c r="AB37" s="90">
        <f t="shared" si="0"/>
        <v>0</v>
      </c>
      <c r="AC37" s="90">
        <f t="shared" si="1"/>
        <v>28</v>
      </c>
      <c r="AD37" s="441">
        <f t="shared" si="2"/>
        <v>2</v>
      </c>
      <c r="AE37" s="446">
        <f t="shared" si="3"/>
        <v>28</v>
      </c>
      <c r="AF37" s="444" t="s">
        <v>139</v>
      </c>
      <c r="AG37" s="788" t="s">
        <v>426</v>
      </c>
    </row>
    <row r="38" spans="1:33" s="126" customFormat="1" ht="15.75" customHeight="1" x14ac:dyDescent="0.2">
      <c r="A38" s="921" t="s">
        <v>513</v>
      </c>
      <c r="B38" s="106" t="s">
        <v>1</v>
      </c>
      <c r="C38" s="935" t="s">
        <v>64</v>
      </c>
      <c r="D38" s="176"/>
      <c r="E38" s="176"/>
      <c r="F38" s="91"/>
      <c r="G38" s="215"/>
      <c r="H38" s="371"/>
      <c r="I38" s="176"/>
      <c r="J38" s="91"/>
      <c r="K38" s="92"/>
      <c r="L38" s="176"/>
      <c r="M38" s="176"/>
      <c r="N38" s="91"/>
      <c r="O38" s="215"/>
      <c r="P38" s="371"/>
      <c r="Q38" s="176"/>
      <c r="R38" s="91"/>
      <c r="S38" s="92"/>
      <c r="T38" s="176"/>
      <c r="U38" s="176"/>
      <c r="V38" s="116"/>
      <c r="W38" s="117"/>
      <c r="X38" s="176"/>
      <c r="Y38" s="176">
        <v>20</v>
      </c>
      <c r="Z38" s="91">
        <v>2</v>
      </c>
      <c r="AA38" s="215" t="s">
        <v>103</v>
      </c>
      <c r="AB38" s="90">
        <f t="shared" si="0"/>
        <v>0</v>
      </c>
      <c r="AC38" s="90">
        <f t="shared" si="1"/>
        <v>20</v>
      </c>
      <c r="AD38" s="441">
        <f t="shared" si="2"/>
        <v>2</v>
      </c>
      <c r="AE38" s="446">
        <f t="shared" si="3"/>
        <v>20</v>
      </c>
      <c r="AF38" s="444" t="s">
        <v>139</v>
      </c>
      <c r="AG38" s="788" t="s">
        <v>426</v>
      </c>
    </row>
    <row r="39" spans="1:33" s="126" customFormat="1" ht="15.75" customHeight="1" x14ac:dyDescent="0.2">
      <c r="A39" s="934" t="s">
        <v>486</v>
      </c>
      <c r="B39" s="261" t="s">
        <v>1</v>
      </c>
      <c r="C39" s="945" t="s">
        <v>485</v>
      </c>
      <c r="D39" s="176">
        <v>28</v>
      </c>
      <c r="E39" s="176"/>
      <c r="F39" s="91">
        <v>2</v>
      </c>
      <c r="G39" s="92" t="s">
        <v>102</v>
      </c>
      <c r="H39" s="371"/>
      <c r="I39" s="176"/>
      <c r="J39" s="91"/>
      <c r="K39" s="92"/>
      <c r="L39" s="176"/>
      <c r="M39" s="176"/>
      <c r="N39" s="91"/>
      <c r="O39" s="92"/>
      <c r="P39" s="176"/>
      <c r="Q39" s="176"/>
      <c r="R39" s="91"/>
      <c r="S39" s="92"/>
      <c r="T39" s="176"/>
      <c r="U39" s="176"/>
      <c r="V39" s="91"/>
      <c r="W39" s="92"/>
      <c r="X39" s="176"/>
      <c r="Y39" s="176"/>
      <c r="Z39" s="91"/>
      <c r="AA39" s="215"/>
      <c r="AB39" s="90">
        <f t="shared" si="0"/>
        <v>28</v>
      </c>
      <c r="AC39" s="90">
        <f t="shared" si="1"/>
        <v>0</v>
      </c>
      <c r="AD39" s="441">
        <f t="shared" si="2"/>
        <v>2</v>
      </c>
      <c r="AE39" s="446">
        <f t="shared" si="3"/>
        <v>28</v>
      </c>
      <c r="AF39" s="922" t="s">
        <v>515</v>
      </c>
      <c r="AG39" s="788" t="s">
        <v>487</v>
      </c>
    </row>
    <row r="40" spans="1:33" ht="14.25" customHeight="1" x14ac:dyDescent="0.2">
      <c r="A40" s="86" t="s">
        <v>32</v>
      </c>
      <c r="B40" s="106" t="s">
        <v>1</v>
      </c>
      <c r="C40" s="88" t="s">
        <v>33</v>
      </c>
      <c r="D40" s="176"/>
      <c r="E40" s="176"/>
      <c r="F40" s="91"/>
      <c r="G40" s="215"/>
      <c r="H40" s="371">
        <v>28</v>
      </c>
      <c r="I40" s="176">
        <v>14</v>
      </c>
      <c r="J40" s="91">
        <v>2</v>
      </c>
      <c r="K40" s="92" t="s">
        <v>350</v>
      </c>
      <c r="L40" s="176"/>
      <c r="M40" s="176"/>
      <c r="N40" s="91"/>
      <c r="O40" s="215"/>
      <c r="P40" s="371"/>
      <c r="Q40" s="176"/>
      <c r="R40" s="91"/>
      <c r="S40" s="92"/>
      <c r="T40" s="176"/>
      <c r="U40" s="176"/>
      <c r="V40" s="116"/>
      <c r="W40" s="92"/>
      <c r="X40" s="176"/>
      <c r="Y40" s="176"/>
      <c r="Z40" s="91"/>
      <c r="AA40" s="215"/>
      <c r="AB40" s="90">
        <f t="shared" si="0"/>
        <v>28</v>
      </c>
      <c r="AC40" s="90">
        <f t="shared" si="1"/>
        <v>14</v>
      </c>
      <c r="AD40" s="441">
        <f t="shared" si="2"/>
        <v>2</v>
      </c>
      <c r="AE40" s="446">
        <f t="shared" si="3"/>
        <v>42</v>
      </c>
      <c r="AF40" s="444" t="s">
        <v>391</v>
      </c>
      <c r="AG40" s="788" t="s">
        <v>392</v>
      </c>
    </row>
    <row r="41" spans="1:33" ht="14.25" customHeight="1" x14ac:dyDescent="0.2">
      <c r="A41" s="86" t="s">
        <v>30</v>
      </c>
      <c r="B41" s="106" t="s">
        <v>1</v>
      </c>
      <c r="C41" s="88" t="s">
        <v>31</v>
      </c>
      <c r="D41" s="176"/>
      <c r="E41" s="176"/>
      <c r="F41" s="91"/>
      <c r="G41" s="127"/>
      <c r="H41" s="178"/>
      <c r="I41" s="176"/>
      <c r="J41" s="91"/>
      <c r="K41" s="92"/>
      <c r="L41" s="176">
        <v>14</v>
      </c>
      <c r="M41" s="176">
        <v>28</v>
      </c>
      <c r="N41" s="91">
        <v>2</v>
      </c>
      <c r="O41" s="93" t="s">
        <v>350</v>
      </c>
      <c r="P41" s="178"/>
      <c r="Q41" s="176"/>
      <c r="R41" s="91"/>
      <c r="S41" s="92"/>
      <c r="T41" s="176"/>
      <c r="U41" s="176"/>
      <c r="V41" s="116"/>
      <c r="W41" s="117"/>
      <c r="X41" s="176"/>
      <c r="Y41" s="176"/>
      <c r="Z41" s="91"/>
      <c r="AA41" s="139"/>
      <c r="AB41" s="90">
        <f t="shared" si="0"/>
        <v>14</v>
      </c>
      <c r="AC41" s="90">
        <f t="shared" si="1"/>
        <v>28</v>
      </c>
      <c r="AD41" s="441">
        <f t="shared" si="2"/>
        <v>2</v>
      </c>
      <c r="AE41" s="446">
        <f t="shared" si="3"/>
        <v>42</v>
      </c>
      <c r="AF41" s="444" t="s">
        <v>391</v>
      </c>
      <c r="AG41" s="788" t="s">
        <v>392</v>
      </c>
    </row>
    <row r="42" spans="1:33" ht="14.25" customHeight="1" x14ac:dyDescent="0.2">
      <c r="A42" s="86" t="s">
        <v>34</v>
      </c>
      <c r="B42" s="106" t="s">
        <v>1</v>
      </c>
      <c r="C42" s="88" t="s">
        <v>35</v>
      </c>
      <c r="D42" s="176"/>
      <c r="E42" s="176"/>
      <c r="F42" s="91"/>
      <c r="G42" s="127"/>
      <c r="H42" s="178"/>
      <c r="I42" s="176"/>
      <c r="J42" s="91"/>
      <c r="K42" s="92"/>
      <c r="L42" s="176"/>
      <c r="M42" s="176"/>
      <c r="N42" s="91"/>
      <c r="O42" s="93"/>
      <c r="P42" s="178">
        <v>14</v>
      </c>
      <c r="Q42" s="176">
        <v>28</v>
      </c>
      <c r="R42" s="91">
        <v>2</v>
      </c>
      <c r="S42" s="92" t="s">
        <v>350</v>
      </c>
      <c r="T42" s="176"/>
      <c r="U42" s="176"/>
      <c r="V42" s="116"/>
      <c r="W42" s="117"/>
      <c r="X42" s="176"/>
      <c r="Y42" s="176"/>
      <c r="Z42" s="91"/>
      <c r="AA42" s="92"/>
      <c r="AB42" s="90">
        <f t="shared" si="0"/>
        <v>14</v>
      </c>
      <c r="AC42" s="90">
        <f t="shared" si="1"/>
        <v>28</v>
      </c>
      <c r="AD42" s="441">
        <f t="shared" si="2"/>
        <v>2</v>
      </c>
      <c r="AE42" s="446">
        <f t="shared" si="3"/>
        <v>42</v>
      </c>
      <c r="AF42" s="444" t="s">
        <v>391</v>
      </c>
      <c r="AG42" s="788" t="s">
        <v>392</v>
      </c>
    </row>
    <row r="43" spans="1:33" ht="14.25" customHeight="1" x14ac:dyDescent="0.2">
      <c r="A43" s="86" t="s">
        <v>36</v>
      </c>
      <c r="B43" s="106" t="s">
        <v>1</v>
      </c>
      <c r="C43" s="88" t="s">
        <v>37</v>
      </c>
      <c r="D43" s="176"/>
      <c r="E43" s="176"/>
      <c r="F43" s="91"/>
      <c r="G43" s="127"/>
      <c r="H43" s="178"/>
      <c r="I43" s="176"/>
      <c r="J43" s="91"/>
      <c r="K43" s="92"/>
      <c r="L43" s="176"/>
      <c r="M43" s="176"/>
      <c r="N43" s="91"/>
      <c r="O43" s="93"/>
      <c r="P43" s="178"/>
      <c r="Q43" s="176"/>
      <c r="R43" s="91"/>
      <c r="S43" s="92"/>
      <c r="T43" s="176">
        <v>14</v>
      </c>
      <c r="U43" s="176">
        <v>28</v>
      </c>
      <c r="V43" s="116">
        <v>2</v>
      </c>
      <c r="W43" s="117" t="s">
        <v>350</v>
      </c>
      <c r="X43" s="176"/>
      <c r="Y43" s="176"/>
      <c r="Z43" s="91"/>
      <c r="AA43" s="92"/>
      <c r="AB43" s="90">
        <f t="shared" si="0"/>
        <v>14</v>
      </c>
      <c r="AC43" s="90">
        <f t="shared" si="1"/>
        <v>28</v>
      </c>
      <c r="AD43" s="441">
        <f t="shared" si="2"/>
        <v>2</v>
      </c>
      <c r="AE43" s="446">
        <f t="shared" si="3"/>
        <v>42</v>
      </c>
      <c r="AF43" s="444" t="s">
        <v>391</v>
      </c>
      <c r="AG43" s="788" t="s">
        <v>392</v>
      </c>
    </row>
    <row r="44" spans="1:33" ht="14.25" customHeight="1" x14ac:dyDescent="0.2">
      <c r="A44" s="86" t="s">
        <v>427</v>
      </c>
      <c r="B44" s="106" t="s">
        <v>1</v>
      </c>
      <c r="C44" s="119" t="s">
        <v>369</v>
      </c>
      <c r="D44" s="176"/>
      <c r="E44" s="176"/>
      <c r="F44" s="91"/>
      <c r="G44" s="127"/>
      <c r="H44" s="178"/>
      <c r="I44" s="176"/>
      <c r="J44" s="91"/>
      <c r="K44" s="92"/>
      <c r="L44" s="723"/>
      <c r="M44" s="723"/>
      <c r="N44" s="724"/>
      <c r="O44" s="725"/>
      <c r="P44" s="726"/>
      <c r="Q44" s="723"/>
      <c r="R44" s="724"/>
      <c r="S44" s="727"/>
      <c r="T44" s="176"/>
      <c r="U44" s="176"/>
      <c r="V44" s="116"/>
      <c r="W44" s="117"/>
      <c r="X44" s="176"/>
      <c r="Y44" s="176">
        <v>20</v>
      </c>
      <c r="Z44" s="91">
        <v>2</v>
      </c>
      <c r="AA44" s="92" t="s">
        <v>351</v>
      </c>
      <c r="AB44" s="90">
        <f t="shared" si="0"/>
        <v>0</v>
      </c>
      <c r="AC44" s="90">
        <f t="shared" si="1"/>
        <v>20</v>
      </c>
      <c r="AD44" s="441">
        <f t="shared" si="2"/>
        <v>2</v>
      </c>
      <c r="AE44" s="446">
        <f t="shared" si="3"/>
        <v>20</v>
      </c>
      <c r="AF44" s="444" t="s">
        <v>391</v>
      </c>
      <c r="AG44" s="788" t="s">
        <v>148</v>
      </c>
    </row>
    <row r="45" spans="1:33" ht="14.25" customHeight="1" x14ac:dyDescent="0.2">
      <c r="A45" s="86" t="s">
        <v>40</v>
      </c>
      <c r="B45" s="106" t="s">
        <v>1</v>
      </c>
      <c r="C45" s="119" t="s">
        <v>41</v>
      </c>
      <c r="D45" s="176"/>
      <c r="E45" s="176"/>
      <c r="F45" s="91"/>
      <c r="G45" s="93"/>
      <c r="H45" s="176">
        <v>14</v>
      </c>
      <c r="I45" s="176">
        <v>28</v>
      </c>
      <c r="J45" s="91">
        <v>2</v>
      </c>
      <c r="K45" s="93" t="s">
        <v>352</v>
      </c>
      <c r="L45" s="124"/>
      <c r="M45" s="124"/>
      <c r="N45" s="124"/>
      <c r="O45" s="124"/>
      <c r="P45" s="661"/>
      <c r="Q45" s="661"/>
      <c r="R45" s="662"/>
      <c r="S45" s="662"/>
      <c r="T45" s="263"/>
      <c r="U45" s="176"/>
      <c r="V45" s="116"/>
      <c r="W45" s="117"/>
      <c r="X45" s="176"/>
      <c r="Y45" s="176"/>
      <c r="Z45" s="91"/>
      <c r="AA45" s="92"/>
      <c r="AB45" s="90">
        <f t="shared" si="0"/>
        <v>14</v>
      </c>
      <c r="AC45" s="90">
        <f t="shared" si="1"/>
        <v>28</v>
      </c>
      <c r="AD45" s="441">
        <f t="shared" si="2"/>
        <v>2</v>
      </c>
      <c r="AE45" s="446">
        <f t="shared" si="3"/>
        <v>42</v>
      </c>
      <c r="AF45" s="444" t="s">
        <v>149</v>
      </c>
      <c r="AG45" s="788" t="s">
        <v>393</v>
      </c>
    </row>
    <row r="46" spans="1:33" ht="14.25" customHeight="1" x14ac:dyDescent="0.2">
      <c r="A46" s="118" t="s">
        <v>38</v>
      </c>
      <c r="B46" s="106" t="s">
        <v>1</v>
      </c>
      <c r="C46" s="140" t="s">
        <v>39</v>
      </c>
      <c r="D46" s="176"/>
      <c r="E46" s="176"/>
      <c r="F46" s="91"/>
      <c r="G46" s="93"/>
      <c r="H46" s="178"/>
      <c r="I46" s="176"/>
      <c r="J46" s="91"/>
      <c r="K46" s="469"/>
      <c r="L46" s="178">
        <v>14</v>
      </c>
      <c r="M46" s="176">
        <v>28</v>
      </c>
      <c r="N46" s="91">
        <v>2</v>
      </c>
      <c r="O46" s="469" t="s">
        <v>353</v>
      </c>
      <c r="P46" s="124"/>
      <c r="Q46" s="124"/>
      <c r="R46" s="124"/>
      <c r="S46" s="124"/>
      <c r="T46" s="263"/>
      <c r="U46" s="176"/>
      <c r="V46" s="116"/>
      <c r="W46" s="117"/>
      <c r="X46" s="176"/>
      <c r="Y46" s="176"/>
      <c r="Z46" s="91"/>
      <c r="AA46" s="92"/>
      <c r="AB46" s="90">
        <f t="shared" si="0"/>
        <v>14</v>
      </c>
      <c r="AC46" s="90">
        <f t="shared" si="1"/>
        <v>28</v>
      </c>
      <c r="AD46" s="441">
        <f t="shared" si="2"/>
        <v>2</v>
      </c>
      <c r="AE46" s="446">
        <f t="shared" si="3"/>
        <v>42</v>
      </c>
      <c r="AF46" s="444" t="s">
        <v>149</v>
      </c>
      <c r="AG46" s="791" t="s">
        <v>393</v>
      </c>
    </row>
    <row r="47" spans="1:33" ht="14.25" customHeight="1" x14ac:dyDescent="0.2">
      <c r="A47" s="118" t="s">
        <v>339</v>
      </c>
      <c r="B47" s="106" t="s">
        <v>1</v>
      </c>
      <c r="C47" s="140" t="s">
        <v>340</v>
      </c>
      <c r="D47" s="176"/>
      <c r="E47" s="176"/>
      <c r="F47" s="91"/>
      <c r="G47" s="127"/>
      <c r="H47" s="178"/>
      <c r="I47" s="176"/>
      <c r="J47" s="91"/>
      <c r="K47" s="469"/>
      <c r="L47" s="661"/>
      <c r="M47" s="661"/>
      <c r="N47" s="662"/>
      <c r="O47" s="662"/>
      <c r="P47" s="661"/>
      <c r="Q47" s="661"/>
      <c r="R47" s="662"/>
      <c r="S47" s="662"/>
      <c r="T47" s="263">
        <v>14</v>
      </c>
      <c r="U47" s="176">
        <v>14</v>
      </c>
      <c r="V47" s="116">
        <v>2</v>
      </c>
      <c r="W47" s="117" t="s">
        <v>1</v>
      </c>
      <c r="X47" s="176"/>
      <c r="Y47" s="176"/>
      <c r="Z47" s="91"/>
      <c r="AA47" s="92"/>
      <c r="AB47" s="90">
        <f t="shared" si="0"/>
        <v>14</v>
      </c>
      <c r="AC47" s="90">
        <f t="shared" si="1"/>
        <v>14</v>
      </c>
      <c r="AD47" s="441">
        <f t="shared" si="2"/>
        <v>2</v>
      </c>
      <c r="AE47" s="446">
        <f t="shared" si="3"/>
        <v>28</v>
      </c>
      <c r="AF47" s="444" t="s">
        <v>394</v>
      </c>
      <c r="AG47" s="791" t="s">
        <v>395</v>
      </c>
    </row>
    <row r="48" spans="1:33" ht="14.25" customHeight="1" x14ac:dyDescent="0.2">
      <c r="A48" s="118" t="s">
        <v>341</v>
      </c>
      <c r="B48" s="106" t="s">
        <v>1</v>
      </c>
      <c r="C48" s="140" t="s">
        <v>342</v>
      </c>
      <c r="D48" s="176"/>
      <c r="E48" s="176"/>
      <c r="F48" s="91"/>
      <c r="G48" s="127"/>
      <c r="H48" s="178"/>
      <c r="I48" s="176"/>
      <c r="J48" s="91"/>
      <c r="K48" s="92"/>
      <c r="L48" s="663"/>
      <c r="M48" s="663"/>
      <c r="N48" s="664"/>
      <c r="O48" s="665"/>
      <c r="P48" s="666"/>
      <c r="Q48" s="663"/>
      <c r="R48" s="664"/>
      <c r="S48" s="665"/>
      <c r="T48" s="176"/>
      <c r="U48" s="176"/>
      <c r="V48" s="116"/>
      <c r="W48" s="117"/>
      <c r="X48" s="176">
        <v>10</v>
      </c>
      <c r="Y48" s="176">
        <v>10</v>
      </c>
      <c r="Z48" s="91">
        <v>2</v>
      </c>
      <c r="AA48" s="92" t="s">
        <v>1</v>
      </c>
      <c r="AB48" s="90">
        <f t="shared" si="0"/>
        <v>10</v>
      </c>
      <c r="AC48" s="90">
        <f t="shared" si="1"/>
        <v>10</v>
      </c>
      <c r="AD48" s="441">
        <f t="shared" si="2"/>
        <v>2</v>
      </c>
      <c r="AE48" s="446">
        <f t="shared" si="3"/>
        <v>20</v>
      </c>
      <c r="AF48" s="444" t="s">
        <v>394</v>
      </c>
      <c r="AG48" s="791" t="s">
        <v>395</v>
      </c>
    </row>
    <row r="49" spans="1:34" ht="14.25" customHeight="1" x14ac:dyDescent="0.2">
      <c r="A49" s="118" t="s">
        <v>107</v>
      </c>
      <c r="B49" s="106" t="s">
        <v>1</v>
      </c>
      <c r="C49" s="140" t="s">
        <v>43</v>
      </c>
      <c r="D49" s="176"/>
      <c r="E49" s="176"/>
      <c r="F49" s="91"/>
      <c r="G49" s="127"/>
      <c r="H49" s="178">
        <v>14</v>
      </c>
      <c r="I49" s="176">
        <v>28</v>
      </c>
      <c r="J49" s="91">
        <v>2</v>
      </c>
      <c r="K49" s="92" t="s">
        <v>350</v>
      </c>
      <c r="L49" s="176"/>
      <c r="M49" s="176"/>
      <c r="N49" s="91"/>
      <c r="O49" s="93"/>
      <c r="P49" s="178"/>
      <c r="Q49" s="176"/>
      <c r="R49" s="91"/>
      <c r="S49" s="92"/>
      <c r="T49" s="176"/>
      <c r="U49" s="176"/>
      <c r="V49" s="116"/>
      <c r="W49" s="117"/>
      <c r="X49" s="176"/>
      <c r="Y49" s="176"/>
      <c r="Z49" s="91"/>
      <c r="AA49" s="92"/>
      <c r="AB49" s="90">
        <f t="shared" si="0"/>
        <v>14</v>
      </c>
      <c r="AC49" s="90">
        <f t="shared" si="1"/>
        <v>28</v>
      </c>
      <c r="AD49" s="441">
        <f t="shared" si="2"/>
        <v>2</v>
      </c>
      <c r="AE49" s="446">
        <f t="shared" si="3"/>
        <v>42</v>
      </c>
      <c r="AF49" s="444" t="s">
        <v>304</v>
      </c>
      <c r="AG49" s="791" t="s">
        <v>396</v>
      </c>
    </row>
    <row r="50" spans="1:34" ht="14.25" customHeight="1" x14ac:dyDescent="0.2">
      <c r="A50" s="118" t="s">
        <v>166</v>
      </c>
      <c r="B50" s="106" t="s">
        <v>1</v>
      </c>
      <c r="C50" s="140" t="s">
        <v>42</v>
      </c>
      <c r="D50" s="176"/>
      <c r="E50" s="176"/>
      <c r="F50" s="91"/>
      <c r="G50" s="127"/>
      <c r="H50" s="178"/>
      <c r="I50" s="176"/>
      <c r="J50" s="91"/>
      <c r="K50" s="92"/>
      <c r="L50" s="176"/>
      <c r="M50" s="176">
        <v>28</v>
      </c>
      <c r="N50" s="91">
        <v>2</v>
      </c>
      <c r="O50" s="93" t="s">
        <v>350</v>
      </c>
      <c r="P50" s="178"/>
      <c r="Q50" s="176"/>
      <c r="R50" s="91"/>
      <c r="S50" s="92"/>
      <c r="T50" s="176"/>
      <c r="U50" s="176"/>
      <c r="V50" s="91"/>
      <c r="W50" s="92"/>
      <c r="X50" s="176"/>
      <c r="Y50" s="176"/>
      <c r="Z50" s="91"/>
      <c r="AA50" s="92"/>
      <c r="AB50" s="90">
        <f t="shared" si="0"/>
        <v>0</v>
      </c>
      <c r="AC50" s="90">
        <f t="shared" si="1"/>
        <v>28</v>
      </c>
      <c r="AD50" s="441">
        <f t="shared" si="2"/>
        <v>2</v>
      </c>
      <c r="AE50" s="446">
        <f t="shared" si="3"/>
        <v>28</v>
      </c>
      <c r="AF50" s="444" t="s">
        <v>304</v>
      </c>
      <c r="AG50" s="791" t="s">
        <v>396</v>
      </c>
    </row>
    <row r="51" spans="1:34" ht="14.25" customHeight="1" x14ac:dyDescent="0.2">
      <c r="A51" s="921" t="s">
        <v>44</v>
      </c>
      <c r="B51" s="106" t="s">
        <v>1</v>
      </c>
      <c r="C51" s="937" t="s">
        <v>45</v>
      </c>
      <c r="D51" s="176"/>
      <c r="E51" s="176"/>
      <c r="F51" s="91"/>
      <c r="G51" s="127"/>
      <c r="H51" s="178"/>
      <c r="I51" s="176"/>
      <c r="J51" s="91"/>
      <c r="K51" s="92"/>
      <c r="L51" s="176">
        <v>28</v>
      </c>
      <c r="M51" s="176">
        <v>28</v>
      </c>
      <c r="N51" s="91">
        <v>3</v>
      </c>
      <c r="O51" s="93" t="s">
        <v>350</v>
      </c>
      <c r="P51" s="178"/>
      <c r="Q51" s="176"/>
      <c r="R51" s="91"/>
      <c r="S51" s="92"/>
      <c r="T51" s="176"/>
      <c r="U51" s="176"/>
      <c r="V51" s="116"/>
      <c r="W51" s="117"/>
      <c r="X51" s="176"/>
      <c r="Y51" s="176"/>
      <c r="Z51" s="91"/>
      <c r="AA51" s="95"/>
      <c r="AB51" s="90">
        <f t="shared" si="0"/>
        <v>28</v>
      </c>
      <c r="AC51" s="90">
        <f t="shared" si="1"/>
        <v>28</v>
      </c>
      <c r="AD51" s="441">
        <f t="shared" si="2"/>
        <v>3</v>
      </c>
      <c r="AE51" s="446">
        <f t="shared" si="3"/>
        <v>56</v>
      </c>
      <c r="AF51" s="922" t="s">
        <v>516</v>
      </c>
      <c r="AG51" s="791" t="s">
        <v>397</v>
      </c>
    </row>
    <row r="52" spans="1:34" ht="14.25" customHeight="1" x14ac:dyDescent="0.2">
      <c r="A52" s="921" t="s">
        <v>46</v>
      </c>
      <c r="B52" s="106" t="s">
        <v>1</v>
      </c>
      <c r="C52" s="936" t="s">
        <v>47</v>
      </c>
      <c r="D52" s="176"/>
      <c r="E52" s="176"/>
      <c r="F52" s="91"/>
      <c r="G52" s="127"/>
      <c r="H52" s="178"/>
      <c r="I52" s="176"/>
      <c r="J52" s="91"/>
      <c r="K52" s="92"/>
      <c r="L52" s="176"/>
      <c r="M52" s="176"/>
      <c r="N52" s="91"/>
      <c r="O52" s="93"/>
      <c r="P52" s="178">
        <v>14</v>
      </c>
      <c r="Q52" s="176">
        <v>14</v>
      </c>
      <c r="R52" s="91">
        <v>2</v>
      </c>
      <c r="S52" s="92" t="s">
        <v>350</v>
      </c>
      <c r="T52" s="176"/>
      <c r="U52" s="176"/>
      <c r="V52" s="116"/>
      <c r="W52" s="117"/>
      <c r="X52" s="176"/>
      <c r="Y52" s="176"/>
      <c r="Z52" s="91"/>
      <c r="AA52" s="92"/>
      <c r="AB52" s="90">
        <f t="shared" si="0"/>
        <v>14</v>
      </c>
      <c r="AC52" s="90">
        <f t="shared" si="1"/>
        <v>14</v>
      </c>
      <c r="AD52" s="441">
        <f t="shared" si="2"/>
        <v>2</v>
      </c>
      <c r="AE52" s="446">
        <f t="shared" si="3"/>
        <v>28</v>
      </c>
      <c r="AF52" s="922" t="s">
        <v>516</v>
      </c>
      <c r="AG52" s="788" t="s">
        <v>398</v>
      </c>
    </row>
    <row r="53" spans="1:34" ht="14.25" customHeight="1" x14ac:dyDescent="0.2">
      <c r="A53" s="921" t="s">
        <v>343</v>
      </c>
      <c r="B53" s="106" t="s">
        <v>1</v>
      </c>
      <c r="C53" s="936" t="s">
        <v>344</v>
      </c>
      <c r="D53" s="176"/>
      <c r="E53" s="176"/>
      <c r="F53" s="91"/>
      <c r="G53" s="127"/>
      <c r="H53" s="178"/>
      <c r="I53" s="176"/>
      <c r="J53" s="91"/>
      <c r="K53" s="92"/>
      <c r="L53" s="176"/>
      <c r="M53" s="176"/>
      <c r="N53" s="91"/>
      <c r="O53" s="93"/>
      <c r="P53" s="178"/>
      <c r="Q53" s="176"/>
      <c r="R53" s="91"/>
      <c r="S53" s="92"/>
      <c r="T53" s="176">
        <v>28</v>
      </c>
      <c r="U53" s="176">
        <v>14</v>
      </c>
      <c r="V53" s="116">
        <v>3</v>
      </c>
      <c r="W53" s="117" t="s">
        <v>350</v>
      </c>
      <c r="X53" s="176"/>
      <c r="Y53" s="176"/>
      <c r="Z53" s="91"/>
      <c r="AA53" s="92"/>
      <c r="AB53" s="90">
        <f t="shared" si="0"/>
        <v>28</v>
      </c>
      <c r="AC53" s="90">
        <f t="shared" si="1"/>
        <v>14</v>
      </c>
      <c r="AD53" s="441">
        <f t="shared" si="2"/>
        <v>3</v>
      </c>
      <c r="AE53" s="446">
        <f t="shared" si="3"/>
        <v>42</v>
      </c>
      <c r="AF53" s="922" t="s">
        <v>516</v>
      </c>
      <c r="AG53" s="793" t="s">
        <v>399</v>
      </c>
    </row>
    <row r="54" spans="1:34" ht="14.25" customHeight="1" x14ac:dyDescent="0.2">
      <c r="A54" s="938" t="s">
        <v>345</v>
      </c>
      <c r="B54" s="106" t="s">
        <v>1</v>
      </c>
      <c r="C54" s="946" t="s">
        <v>346</v>
      </c>
      <c r="D54" s="176"/>
      <c r="E54" s="176"/>
      <c r="F54" s="91"/>
      <c r="G54" s="127"/>
      <c r="H54" s="178"/>
      <c r="I54" s="176"/>
      <c r="J54" s="91"/>
      <c r="K54" s="92"/>
      <c r="L54" s="176"/>
      <c r="M54" s="176"/>
      <c r="N54" s="91"/>
      <c r="O54" s="93"/>
      <c r="P54" s="178"/>
      <c r="Q54" s="176"/>
      <c r="R54" s="91"/>
      <c r="S54" s="92"/>
      <c r="T54" s="176"/>
      <c r="U54" s="176"/>
      <c r="V54" s="116"/>
      <c r="W54" s="117"/>
      <c r="X54" s="176">
        <v>10</v>
      </c>
      <c r="Y54" s="176">
        <v>30</v>
      </c>
      <c r="Z54" s="91">
        <v>3</v>
      </c>
      <c r="AA54" s="92" t="s">
        <v>350</v>
      </c>
      <c r="AB54" s="90">
        <f t="shared" si="0"/>
        <v>10</v>
      </c>
      <c r="AC54" s="90">
        <f t="shared" si="1"/>
        <v>30</v>
      </c>
      <c r="AD54" s="441">
        <f t="shared" si="2"/>
        <v>3</v>
      </c>
      <c r="AE54" s="795">
        <f t="shared" si="3"/>
        <v>40</v>
      </c>
      <c r="AF54" s="922" t="s">
        <v>516</v>
      </c>
      <c r="AG54" s="940" t="s">
        <v>524</v>
      </c>
    </row>
    <row r="55" spans="1:34" x14ac:dyDescent="0.2">
      <c r="A55" s="462" t="s">
        <v>48</v>
      </c>
      <c r="B55" s="442" t="s">
        <v>1</v>
      </c>
      <c r="C55" s="470" t="s">
        <v>71</v>
      </c>
      <c r="D55" s="176"/>
      <c r="E55" s="176"/>
      <c r="F55" s="91"/>
      <c r="G55" s="127"/>
      <c r="H55" s="178"/>
      <c r="I55" s="176"/>
      <c r="J55" s="91"/>
      <c r="K55" s="92"/>
      <c r="L55" s="176"/>
      <c r="M55" s="176"/>
      <c r="N55" s="91"/>
      <c r="O55" s="93"/>
      <c r="P55" s="178"/>
      <c r="Q55" s="176"/>
      <c r="R55" s="91"/>
      <c r="S55" s="92"/>
      <c r="T55" s="176">
        <v>14</v>
      </c>
      <c r="U55" s="176">
        <v>14</v>
      </c>
      <c r="V55" s="116">
        <v>2</v>
      </c>
      <c r="W55" s="117" t="s">
        <v>1</v>
      </c>
      <c r="X55" s="176"/>
      <c r="Y55" s="176"/>
      <c r="Z55" s="91"/>
      <c r="AA55" s="92"/>
      <c r="AB55" s="90">
        <f t="shared" si="0"/>
        <v>14</v>
      </c>
      <c r="AC55" s="90">
        <f t="shared" si="1"/>
        <v>14</v>
      </c>
      <c r="AD55" s="441">
        <f t="shared" si="2"/>
        <v>2</v>
      </c>
      <c r="AE55" s="795">
        <f t="shared" si="3"/>
        <v>28</v>
      </c>
      <c r="AF55" s="105" t="s">
        <v>170</v>
      </c>
      <c r="AG55" s="796" t="s">
        <v>171</v>
      </c>
    </row>
    <row r="56" spans="1:34" x14ac:dyDescent="0.2">
      <c r="A56" s="118" t="s">
        <v>49</v>
      </c>
      <c r="B56" s="106" t="s">
        <v>1</v>
      </c>
      <c r="C56" s="468" t="s">
        <v>50</v>
      </c>
      <c r="D56" s="176"/>
      <c r="E56" s="176"/>
      <c r="F56" s="91"/>
      <c r="G56" s="127"/>
      <c r="H56" s="178"/>
      <c r="I56" s="176"/>
      <c r="J56" s="91"/>
      <c r="K56" s="92"/>
      <c r="L56" s="176"/>
      <c r="M56" s="176"/>
      <c r="N56" s="91"/>
      <c r="O56" s="93"/>
      <c r="P56" s="178"/>
      <c r="Q56" s="176"/>
      <c r="R56" s="91"/>
      <c r="S56" s="92"/>
      <c r="T56" s="176"/>
      <c r="U56" s="176"/>
      <c r="V56" s="91"/>
      <c r="W56" s="92"/>
      <c r="X56" s="176">
        <v>10</v>
      </c>
      <c r="Y56" s="176">
        <v>10</v>
      </c>
      <c r="Z56" s="91">
        <v>2</v>
      </c>
      <c r="AA56" s="92" t="s">
        <v>1</v>
      </c>
      <c r="AB56" s="90">
        <f t="shared" si="0"/>
        <v>10</v>
      </c>
      <c r="AC56" s="90">
        <f t="shared" si="1"/>
        <v>10</v>
      </c>
      <c r="AD56" s="441">
        <f t="shared" si="2"/>
        <v>2</v>
      </c>
      <c r="AE56" s="795">
        <f t="shared" si="3"/>
        <v>20</v>
      </c>
      <c r="AF56" s="125" t="s">
        <v>170</v>
      </c>
      <c r="AG56" s="792" t="s">
        <v>171</v>
      </c>
    </row>
    <row r="57" spans="1:34" x14ac:dyDescent="0.2">
      <c r="A57" s="462" t="s">
        <v>365</v>
      </c>
      <c r="B57" s="106" t="s">
        <v>1</v>
      </c>
      <c r="C57" s="119" t="s">
        <v>357</v>
      </c>
      <c r="D57" s="176"/>
      <c r="E57" s="176"/>
      <c r="F57" s="91"/>
      <c r="G57" s="127"/>
      <c r="H57" s="178"/>
      <c r="I57" s="176"/>
      <c r="J57" s="91"/>
      <c r="K57" s="92"/>
      <c r="L57" s="176"/>
      <c r="M57" s="176"/>
      <c r="N57" s="91"/>
      <c r="O57" s="93"/>
      <c r="P57" s="178"/>
      <c r="Q57" s="176"/>
      <c r="R57" s="91"/>
      <c r="S57" s="92"/>
      <c r="T57" s="176">
        <v>28</v>
      </c>
      <c r="U57" s="176"/>
      <c r="V57" s="116">
        <v>2</v>
      </c>
      <c r="W57" s="117" t="s">
        <v>1</v>
      </c>
      <c r="X57" s="176"/>
      <c r="Y57" s="176"/>
      <c r="Z57" s="91"/>
      <c r="AA57" s="92"/>
      <c r="AB57" s="90">
        <f t="shared" si="0"/>
        <v>28</v>
      </c>
      <c r="AC57" s="90">
        <f t="shared" si="1"/>
        <v>0</v>
      </c>
      <c r="AD57" s="441">
        <f t="shared" si="2"/>
        <v>2</v>
      </c>
      <c r="AE57" s="795">
        <f t="shared" si="3"/>
        <v>28</v>
      </c>
      <c r="AF57" s="105" t="s">
        <v>170</v>
      </c>
      <c r="AG57" s="796" t="s">
        <v>428</v>
      </c>
    </row>
    <row r="58" spans="1:34" x14ac:dyDescent="0.2">
      <c r="A58" s="938" t="s">
        <v>108</v>
      </c>
      <c r="B58" s="106" t="s">
        <v>1</v>
      </c>
      <c r="C58" s="939" t="s">
        <v>109</v>
      </c>
      <c r="D58" s="176"/>
      <c r="E58" s="176"/>
      <c r="F58" s="91"/>
      <c r="G58" s="127"/>
      <c r="H58" s="178">
        <v>14</v>
      </c>
      <c r="I58" s="176">
        <v>14</v>
      </c>
      <c r="J58" s="91">
        <v>2</v>
      </c>
      <c r="K58" s="92" t="s">
        <v>1</v>
      </c>
      <c r="L58" s="176"/>
      <c r="M58" s="176"/>
      <c r="N58" s="91"/>
      <c r="O58" s="93"/>
      <c r="P58" s="178"/>
      <c r="Q58" s="176"/>
      <c r="R58" s="91"/>
      <c r="S58" s="92"/>
      <c r="T58" s="176"/>
      <c r="U58" s="176"/>
      <c r="V58" s="667"/>
      <c r="W58" s="93"/>
      <c r="X58" s="178"/>
      <c r="Y58" s="176"/>
      <c r="Z58" s="116"/>
      <c r="AA58" s="139"/>
      <c r="AB58" s="90">
        <f t="shared" si="0"/>
        <v>14</v>
      </c>
      <c r="AC58" s="90">
        <f t="shared" si="1"/>
        <v>14</v>
      </c>
      <c r="AD58" s="441">
        <f t="shared" si="2"/>
        <v>2</v>
      </c>
      <c r="AE58" s="795">
        <f t="shared" si="3"/>
        <v>28</v>
      </c>
      <c r="AF58" s="922" t="s">
        <v>514</v>
      </c>
      <c r="AG58" s="940" t="s">
        <v>525</v>
      </c>
    </row>
    <row r="59" spans="1:34" ht="13.5" customHeight="1" x14ac:dyDescent="0.2">
      <c r="A59" s="938" t="s">
        <v>110</v>
      </c>
      <c r="B59" s="106" t="s">
        <v>1</v>
      </c>
      <c r="C59" s="939" t="s">
        <v>111</v>
      </c>
      <c r="D59" s="176"/>
      <c r="E59" s="176"/>
      <c r="F59" s="91"/>
      <c r="G59" s="127"/>
      <c r="H59" s="178"/>
      <c r="I59" s="176"/>
      <c r="J59" s="91"/>
      <c r="K59" s="92"/>
      <c r="L59" s="176">
        <v>14</v>
      </c>
      <c r="M59" s="176">
        <v>14</v>
      </c>
      <c r="N59" s="91">
        <v>2</v>
      </c>
      <c r="O59" s="93" t="s">
        <v>1</v>
      </c>
      <c r="P59" s="178"/>
      <c r="Q59" s="176"/>
      <c r="R59" s="91"/>
      <c r="S59" s="92"/>
      <c r="T59" s="176"/>
      <c r="U59" s="176"/>
      <c r="V59" s="116"/>
      <c r="W59" s="117"/>
      <c r="X59" s="176"/>
      <c r="Y59" s="176"/>
      <c r="Z59" s="91"/>
      <c r="AA59" s="92"/>
      <c r="AB59" s="90">
        <f t="shared" si="0"/>
        <v>14</v>
      </c>
      <c r="AC59" s="90">
        <f t="shared" si="1"/>
        <v>14</v>
      </c>
      <c r="AD59" s="441">
        <f t="shared" si="2"/>
        <v>2</v>
      </c>
      <c r="AE59" s="795">
        <f t="shared" si="3"/>
        <v>28</v>
      </c>
      <c r="AF59" s="922" t="s">
        <v>514</v>
      </c>
      <c r="AG59" s="940" t="s">
        <v>525</v>
      </c>
    </row>
    <row r="60" spans="1:34" x14ac:dyDescent="0.2">
      <c r="A60" s="86" t="s">
        <v>347</v>
      </c>
      <c r="B60" s="442" t="s">
        <v>1</v>
      </c>
      <c r="C60" s="88" t="s">
        <v>348</v>
      </c>
      <c r="D60" s="176"/>
      <c r="E60" s="176"/>
      <c r="F60" s="91"/>
      <c r="G60" s="127"/>
      <c r="H60" s="178"/>
      <c r="I60" s="176"/>
      <c r="J60" s="91"/>
      <c r="K60" s="92"/>
      <c r="L60" s="176"/>
      <c r="M60" s="176"/>
      <c r="N60" s="91"/>
      <c r="O60" s="93"/>
      <c r="P60" s="178">
        <v>28</v>
      </c>
      <c r="Q60" s="176"/>
      <c r="R60" s="91">
        <v>2</v>
      </c>
      <c r="S60" s="92" t="s">
        <v>1</v>
      </c>
      <c r="T60" s="176"/>
      <c r="U60" s="176"/>
      <c r="V60" s="668"/>
      <c r="W60" s="92"/>
      <c r="X60" s="176"/>
      <c r="Y60" s="176"/>
      <c r="Z60" s="91"/>
      <c r="AA60" s="92"/>
      <c r="AB60" s="90">
        <f t="shared" si="0"/>
        <v>28</v>
      </c>
      <c r="AC60" s="90">
        <f t="shared" si="1"/>
        <v>0</v>
      </c>
      <c r="AD60" s="441">
        <f t="shared" si="2"/>
        <v>2</v>
      </c>
      <c r="AE60" s="795">
        <f t="shared" si="3"/>
        <v>28</v>
      </c>
      <c r="AF60" s="105" t="s">
        <v>400</v>
      </c>
      <c r="AG60" s="796" t="s">
        <v>147</v>
      </c>
    </row>
    <row r="61" spans="1:34" x14ac:dyDescent="0.2">
      <c r="A61" s="938" t="s">
        <v>163</v>
      </c>
      <c r="B61" s="443" t="s">
        <v>1</v>
      </c>
      <c r="C61" s="939" t="s">
        <v>112</v>
      </c>
      <c r="D61" s="176"/>
      <c r="E61" s="176"/>
      <c r="F61" s="91"/>
      <c r="G61" s="127"/>
      <c r="H61" s="178"/>
      <c r="I61" s="176"/>
      <c r="J61" s="91"/>
      <c r="K61" s="92"/>
      <c r="L61" s="176"/>
      <c r="M61" s="176"/>
      <c r="N61" s="91"/>
      <c r="O61" s="93"/>
      <c r="P61" s="176"/>
      <c r="Q61" s="369">
        <v>14</v>
      </c>
      <c r="R61" s="97">
        <v>1</v>
      </c>
      <c r="S61" s="370" t="s">
        <v>103</v>
      </c>
      <c r="T61" s="176"/>
      <c r="U61" s="369"/>
      <c r="V61" s="97"/>
      <c r="W61" s="370"/>
      <c r="X61" s="371"/>
      <c r="Y61" s="176"/>
      <c r="Z61" s="116"/>
      <c r="AA61" s="139"/>
      <c r="AB61" s="90">
        <f t="shared" ref="AB61:AB65" si="5">SUM(D61,H61,L61,P61,T61,X61)</f>
        <v>0</v>
      </c>
      <c r="AC61" s="90">
        <f t="shared" ref="AC61:AC65" si="6">SUM(E61,I61,M61,Q61,U61,Y61)</f>
        <v>14</v>
      </c>
      <c r="AD61" s="441">
        <f t="shared" ref="AD61:AD65" si="7">SUM(F61,J61,N61,R61,V61,Z61)</f>
        <v>1</v>
      </c>
      <c r="AE61" s="795">
        <f t="shared" ref="AE61:AE65" si="8">SUM(AB61,AC61)</f>
        <v>14</v>
      </c>
      <c r="AF61" s="922" t="s">
        <v>514</v>
      </c>
      <c r="AG61" s="792" t="s">
        <v>401</v>
      </c>
    </row>
    <row r="62" spans="1:34" ht="13.5" customHeight="1" x14ac:dyDescent="0.2">
      <c r="A62" s="938" t="s">
        <v>410</v>
      </c>
      <c r="B62" s="443" t="s">
        <v>1</v>
      </c>
      <c r="C62" s="939" t="s">
        <v>411</v>
      </c>
      <c r="D62" s="176"/>
      <c r="E62" s="176"/>
      <c r="F62" s="91"/>
      <c r="G62" s="127"/>
      <c r="H62" s="178"/>
      <c r="I62" s="176"/>
      <c r="J62" s="91"/>
      <c r="K62" s="92"/>
      <c r="L62" s="176"/>
      <c r="M62" s="176"/>
      <c r="N62" s="91"/>
      <c r="O62" s="93"/>
      <c r="P62" s="178"/>
      <c r="Q62" s="176"/>
      <c r="R62" s="91"/>
      <c r="S62" s="92"/>
      <c r="T62" s="178"/>
      <c r="U62" s="176">
        <v>14</v>
      </c>
      <c r="V62" s="91">
        <v>1</v>
      </c>
      <c r="W62" s="92" t="s">
        <v>103</v>
      </c>
      <c r="X62" s="176"/>
      <c r="Y62" s="176"/>
      <c r="Z62" s="91"/>
      <c r="AA62" s="92"/>
      <c r="AB62" s="90">
        <f t="shared" si="5"/>
        <v>0</v>
      </c>
      <c r="AC62" s="90">
        <f t="shared" si="6"/>
        <v>14</v>
      </c>
      <c r="AD62" s="441">
        <f t="shared" si="7"/>
        <v>1</v>
      </c>
      <c r="AE62" s="795">
        <f t="shared" si="8"/>
        <v>14</v>
      </c>
      <c r="AF62" s="922" t="s">
        <v>514</v>
      </c>
      <c r="AG62" s="797" t="s">
        <v>401</v>
      </c>
    </row>
    <row r="63" spans="1:34" ht="13.5" customHeight="1" x14ac:dyDescent="0.2">
      <c r="A63" s="462" t="s">
        <v>383</v>
      </c>
      <c r="B63" s="329" t="s">
        <v>1</v>
      </c>
      <c r="C63" s="728" t="s">
        <v>384</v>
      </c>
      <c r="D63" s="730"/>
      <c r="E63" s="730"/>
      <c r="F63" s="731"/>
      <c r="G63" s="732"/>
      <c r="H63" s="733"/>
      <c r="I63" s="730"/>
      <c r="J63" s="731"/>
      <c r="K63" s="479"/>
      <c r="L63" s="730"/>
      <c r="M63" s="730"/>
      <c r="N63" s="731"/>
      <c r="O63" s="732"/>
      <c r="P63" s="733">
        <v>14</v>
      </c>
      <c r="Q63" s="730">
        <v>14</v>
      </c>
      <c r="R63" s="731">
        <v>2</v>
      </c>
      <c r="S63" s="479" t="s">
        <v>1</v>
      </c>
      <c r="T63" s="733"/>
      <c r="U63" s="730"/>
      <c r="V63" s="731"/>
      <c r="W63" s="734"/>
      <c r="X63" s="730"/>
      <c r="Y63" s="730"/>
      <c r="Z63" s="731"/>
      <c r="AA63" s="734"/>
      <c r="AB63" s="475">
        <f t="shared" ref="AB63" si="9">SUM(D63,H63,L63,P63,T63,X63)</f>
        <v>14</v>
      </c>
      <c r="AC63" s="475">
        <f t="shared" ref="AC63" si="10">SUM(E63,I63,M63,Q63,U63,Y63)</f>
        <v>14</v>
      </c>
      <c r="AD63" s="477">
        <f t="shared" ref="AD63" si="11">SUM(F63,J63,N63,R63,V63,Z63)</f>
        <v>2</v>
      </c>
      <c r="AE63" s="795">
        <f t="shared" ref="AE63" si="12">SUM(AB63,AC63)</f>
        <v>28</v>
      </c>
      <c r="AF63" s="105" t="s">
        <v>170</v>
      </c>
      <c r="AG63" s="796" t="s">
        <v>402</v>
      </c>
    </row>
    <row r="64" spans="1:34" x14ac:dyDescent="0.2">
      <c r="A64" s="86"/>
      <c r="B64" s="106" t="s">
        <v>75</v>
      </c>
      <c r="C64" s="119" t="s">
        <v>92</v>
      </c>
      <c r="D64" s="176" t="s">
        <v>113</v>
      </c>
      <c r="E64" s="176" t="s">
        <v>113</v>
      </c>
      <c r="F64" s="91"/>
      <c r="G64" s="127"/>
      <c r="H64" s="178"/>
      <c r="I64" s="176"/>
      <c r="J64" s="91"/>
      <c r="K64" s="92"/>
      <c r="L64" s="262">
        <v>14</v>
      </c>
      <c r="M64" s="262">
        <v>14</v>
      </c>
      <c r="N64" s="471">
        <v>3</v>
      </c>
      <c r="O64" s="472" t="s">
        <v>102</v>
      </c>
      <c r="P64" s="263"/>
      <c r="Q64" s="262"/>
      <c r="R64" s="471"/>
      <c r="S64" s="473"/>
      <c r="T64" s="262"/>
      <c r="U64" s="262"/>
      <c r="V64" s="474"/>
      <c r="W64" s="215"/>
      <c r="X64" s="176" t="s">
        <v>113</v>
      </c>
      <c r="Y64" s="176" t="s">
        <v>113</v>
      </c>
      <c r="Z64" s="91"/>
      <c r="AA64" s="139"/>
      <c r="AB64" s="90">
        <f t="shared" si="5"/>
        <v>14</v>
      </c>
      <c r="AC64" s="90">
        <f t="shared" si="6"/>
        <v>14</v>
      </c>
      <c r="AD64" s="441">
        <f t="shared" si="7"/>
        <v>3</v>
      </c>
      <c r="AE64" s="446">
        <f t="shared" si="8"/>
        <v>28</v>
      </c>
      <c r="AF64" s="786"/>
      <c r="AG64" s="792"/>
      <c r="AH64" s="784"/>
    </row>
    <row r="65" spans="1:34" x14ac:dyDescent="0.2">
      <c r="A65" s="86"/>
      <c r="B65" s="106" t="s">
        <v>75</v>
      </c>
      <c r="C65" s="119" t="s">
        <v>93</v>
      </c>
      <c r="D65" s="176" t="s">
        <v>113</v>
      </c>
      <c r="E65" s="176" t="s">
        <v>113</v>
      </c>
      <c r="F65" s="91"/>
      <c r="G65" s="127"/>
      <c r="H65" s="178" t="s">
        <v>113</v>
      </c>
      <c r="I65" s="176" t="s">
        <v>113</v>
      </c>
      <c r="J65" s="91"/>
      <c r="K65" s="92"/>
      <c r="L65" s="262"/>
      <c r="M65" s="262"/>
      <c r="N65" s="471"/>
      <c r="O65" s="472"/>
      <c r="P65" s="263">
        <v>14</v>
      </c>
      <c r="Q65" s="262">
        <v>14</v>
      </c>
      <c r="R65" s="471">
        <v>3</v>
      </c>
      <c r="S65" s="473" t="s">
        <v>102</v>
      </c>
      <c r="T65" s="262"/>
      <c r="U65" s="262"/>
      <c r="V65" s="474"/>
      <c r="W65" s="215"/>
      <c r="X65" s="176" t="s">
        <v>113</v>
      </c>
      <c r="Y65" s="176" t="s">
        <v>113</v>
      </c>
      <c r="Z65" s="91"/>
      <c r="AA65" s="139"/>
      <c r="AB65" s="90">
        <f t="shared" si="5"/>
        <v>14</v>
      </c>
      <c r="AC65" s="90">
        <f t="shared" si="6"/>
        <v>14</v>
      </c>
      <c r="AD65" s="441">
        <f t="shared" si="7"/>
        <v>3</v>
      </c>
      <c r="AE65" s="446">
        <f t="shared" si="8"/>
        <v>28</v>
      </c>
      <c r="AG65" s="790"/>
    </row>
    <row r="66" spans="1:34" ht="13.5" thickBot="1" x14ac:dyDescent="0.25">
      <c r="A66" s="86"/>
      <c r="B66" s="106" t="s">
        <v>75</v>
      </c>
      <c r="C66" s="119" t="s">
        <v>94</v>
      </c>
      <c r="D66" s="192" t="s">
        <v>113</v>
      </c>
      <c r="E66" s="190" t="s">
        <v>113</v>
      </c>
      <c r="F66" s="191"/>
      <c r="G66" s="127"/>
      <c r="H66" s="194" t="s">
        <v>113</v>
      </c>
      <c r="I66" s="195" t="s">
        <v>113</v>
      </c>
      <c r="J66" s="196"/>
      <c r="K66" s="92"/>
      <c r="L66" s="263"/>
      <c r="M66" s="262"/>
      <c r="N66" s="471"/>
      <c r="O66" s="472"/>
      <c r="P66" s="263"/>
      <c r="Q66" s="262"/>
      <c r="R66" s="471"/>
      <c r="S66" s="473"/>
      <c r="T66" s="262">
        <v>14</v>
      </c>
      <c r="U66" s="262">
        <v>14</v>
      </c>
      <c r="V66" s="474">
        <v>3</v>
      </c>
      <c r="W66" s="215" t="s">
        <v>102</v>
      </c>
      <c r="X66" s="190"/>
      <c r="Y66" s="190"/>
      <c r="Z66" s="191"/>
      <c r="AA66" s="139"/>
      <c r="AB66" s="90">
        <f t="shared" ref="AB66" si="13">SUM(D66,H66,L66,P66,T66,X66)</f>
        <v>14</v>
      </c>
      <c r="AC66" s="90">
        <f t="shared" ref="AC66" si="14">SUM(E66,I66,M66,Q66,U66,Y66)</f>
        <v>14</v>
      </c>
      <c r="AD66" s="441">
        <f t="shared" ref="AD66" si="15">SUM(F66,J66,N66,R66,V66,Z66)</f>
        <v>3</v>
      </c>
      <c r="AE66" s="446">
        <f t="shared" ref="AE66" si="16">SUM(AB66,AC66)</f>
        <v>28</v>
      </c>
      <c r="AG66" s="790"/>
    </row>
    <row r="67" spans="1:34" ht="18.75" thickBot="1" x14ac:dyDescent="0.3">
      <c r="A67" s="128"/>
      <c r="B67" s="129"/>
      <c r="C67" s="130" t="s">
        <v>114</v>
      </c>
      <c r="D67" s="189">
        <f>SUM(D11:D66)</f>
        <v>182</v>
      </c>
      <c r="E67" s="189">
        <f>SUM(E11:E66)</f>
        <v>200</v>
      </c>
      <c r="F67" s="189">
        <f>SUM(F10:F66)</f>
        <v>27</v>
      </c>
      <c r="G67" s="131" t="s">
        <v>22</v>
      </c>
      <c r="H67" s="197">
        <f>SUM(H11:H66)</f>
        <v>98</v>
      </c>
      <c r="I67" s="198">
        <f>SUM(I11:I66)</f>
        <v>280</v>
      </c>
      <c r="J67" s="199">
        <f>SUM(J11:J66)</f>
        <v>23</v>
      </c>
      <c r="K67" s="193" t="s">
        <v>22</v>
      </c>
      <c r="L67" s="197">
        <f>SUM(L11:L66)</f>
        <v>98</v>
      </c>
      <c r="M67" s="200">
        <f>SUM(M11:M66)</f>
        <v>266</v>
      </c>
      <c r="N67" s="201">
        <f>SUM(N11:N66)</f>
        <v>24</v>
      </c>
      <c r="O67" s="193" t="s">
        <v>22</v>
      </c>
      <c r="P67" s="189">
        <f>SUM(P11:P66)</f>
        <v>84</v>
      </c>
      <c r="Q67" s="189">
        <f>SUM(Q11:Q66)</f>
        <v>196</v>
      </c>
      <c r="R67" s="189">
        <f>SUM(R11:R66)</f>
        <v>20</v>
      </c>
      <c r="S67" s="132" t="s">
        <v>22</v>
      </c>
      <c r="T67" s="197">
        <f>SUM(T11:T66)</f>
        <v>112</v>
      </c>
      <c r="U67" s="200">
        <f>SUM(U11:U66)</f>
        <v>210</v>
      </c>
      <c r="V67" s="201">
        <f>SUM(V11:V66)</f>
        <v>24</v>
      </c>
      <c r="W67" s="202" t="s">
        <v>22</v>
      </c>
      <c r="X67" s="189">
        <f>SUM(X11:X66)</f>
        <v>44</v>
      </c>
      <c r="Y67" s="189">
        <f>SUM(Y11:Y66)</f>
        <v>124</v>
      </c>
      <c r="Z67" s="189">
        <f>SUM(Z11:Z66)</f>
        <v>15</v>
      </c>
      <c r="AA67" s="132" t="s">
        <v>22</v>
      </c>
      <c r="AB67" s="189">
        <f>SUM(AB11:AB66)</f>
        <v>618</v>
      </c>
      <c r="AC67" s="189">
        <f>SUM(AC10:AC66)</f>
        <v>1304</v>
      </c>
      <c r="AD67" s="189">
        <f>SUM(AD10:AD66)</f>
        <v>133</v>
      </c>
      <c r="AE67" s="447">
        <f>SUM(AE10:AE66)</f>
        <v>1922</v>
      </c>
      <c r="AG67" s="790"/>
      <c r="AH67" s="248"/>
    </row>
    <row r="68" spans="1:34" ht="15" x14ac:dyDescent="0.2">
      <c r="A68" s="133"/>
      <c r="B68" s="134"/>
      <c r="C68" s="135" t="s">
        <v>9</v>
      </c>
      <c r="D68" s="135"/>
      <c r="E68" s="135"/>
      <c r="F68" s="135"/>
      <c r="G68" s="136"/>
      <c r="H68" s="135"/>
      <c r="I68" s="135"/>
      <c r="J68" s="135"/>
      <c r="K68" s="135"/>
      <c r="L68" s="980"/>
      <c r="M68" s="980"/>
      <c r="N68" s="980"/>
      <c r="O68" s="980"/>
      <c r="P68" s="980"/>
      <c r="Q68" s="980"/>
      <c r="R68" s="980"/>
      <c r="S68" s="980"/>
      <c r="T68" s="980"/>
      <c r="U68" s="980"/>
      <c r="V68" s="980"/>
      <c r="W68" s="980"/>
      <c r="X68" s="980"/>
      <c r="Y68" s="980"/>
      <c r="Z68" s="980"/>
      <c r="AA68" s="980"/>
      <c r="AB68" s="137"/>
      <c r="AC68" s="137"/>
      <c r="AD68" s="137"/>
      <c r="AE68" s="448"/>
      <c r="AG68" s="790"/>
    </row>
    <row r="69" spans="1:34" x14ac:dyDescent="0.2">
      <c r="A69" s="86" t="s">
        <v>96</v>
      </c>
      <c r="B69" s="106" t="s">
        <v>379</v>
      </c>
      <c r="C69" s="119" t="s">
        <v>78</v>
      </c>
      <c r="D69" s="90"/>
      <c r="E69" s="90"/>
      <c r="F69" s="120" t="s">
        <v>22</v>
      </c>
      <c r="G69" s="121"/>
      <c r="H69" s="94"/>
      <c r="I69" s="90"/>
      <c r="J69" s="120" t="s">
        <v>22</v>
      </c>
      <c r="K69" s="122"/>
      <c r="L69" s="90"/>
      <c r="M69" s="90"/>
      <c r="N69" s="120" t="s">
        <v>22</v>
      </c>
      <c r="O69" s="122"/>
      <c r="P69" s="90"/>
      <c r="Q69" s="90"/>
      <c r="R69" s="120" t="s">
        <v>22</v>
      </c>
      <c r="S69" s="92"/>
      <c r="T69" s="90"/>
      <c r="U69" s="90"/>
      <c r="V69" s="120" t="s">
        <v>22</v>
      </c>
      <c r="W69" s="122" t="s">
        <v>367</v>
      </c>
      <c r="X69" s="90"/>
      <c r="Y69" s="90"/>
      <c r="Z69" s="120" t="s">
        <v>22</v>
      </c>
      <c r="AA69" s="123"/>
      <c r="AB69" s="89"/>
      <c r="AC69" s="138"/>
      <c r="AD69" s="120" t="s">
        <v>22</v>
      </c>
      <c r="AE69" s="446"/>
      <c r="AG69" s="790"/>
    </row>
    <row r="70" spans="1:34" x14ac:dyDescent="0.2">
      <c r="A70" s="462" t="s">
        <v>506</v>
      </c>
      <c r="B70" s="261" t="s">
        <v>379</v>
      </c>
      <c r="C70" s="927" t="s">
        <v>521</v>
      </c>
      <c r="D70" s="475"/>
      <c r="E70" s="475"/>
      <c r="F70" s="413" t="s">
        <v>22</v>
      </c>
      <c r="G70" s="476"/>
      <c r="H70" s="477"/>
      <c r="I70" s="475"/>
      <c r="J70" s="413" t="s">
        <v>22</v>
      </c>
      <c r="K70" s="478"/>
      <c r="L70" s="475"/>
      <c r="M70" s="475"/>
      <c r="N70" s="413" t="s">
        <v>22</v>
      </c>
      <c r="O70" s="478"/>
      <c r="P70" s="475"/>
      <c r="Q70" s="475"/>
      <c r="R70" s="413" t="s">
        <v>22</v>
      </c>
      <c r="S70" s="928" t="s">
        <v>367</v>
      </c>
      <c r="T70" s="475"/>
      <c r="U70" s="475"/>
      <c r="V70" s="413" t="s">
        <v>22</v>
      </c>
      <c r="W70" s="478"/>
      <c r="X70" s="475"/>
      <c r="Y70" s="475"/>
      <c r="Z70" s="413" t="s">
        <v>22</v>
      </c>
      <c r="AA70" s="480"/>
      <c r="AB70" s="481"/>
      <c r="AC70" s="482"/>
      <c r="AD70" s="413" t="s">
        <v>22</v>
      </c>
      <c r="AE70" s="446"/>
      <c r="AG70" s="790"/>
    </row>
    <row r="71" spans="1:34" x14ac:dyDescent="0.2">
      <c r="A71" s="462" t="s">
        <v>460</v>
      </c>
      <c r="B71" s="261" t="s">
        <v>379</v>
      </c>
      <c r="C71" s="119" t="s">
        <v>380</v>
      </c>
      <c r="D71" s="475"/>
      <c r="E71" s="475"/>
      <c r="F71" s="413" t="s">
        <v>22</v>
      </c>
      <c r="G71" s="476"/>
      <c r="H71" s="477">
        <v>4</v>
      </c>
      <c r="I71" s="475"/>
      <c r="J71" s="413" t="s">
        <v>22</v>
      </c>
      <c r="K71" s="478" t="s">
        <v>381</v>
      </c>
      <c r="L71" s="475"/>
      <c r="M71" s="475"/>
      <c r="N71" s="413"/>
      <c r="O71" s="478"/>
      <c r="P71" s="475"/>
      <c r="Q71" s="475"/>
      <c r="R71" s="413"/>
      <c r="S71" s="479"/>
      <c r="T71" s="475"/>
      <c r="U71" s="475"/>
      <c r="V71" s="413"/>
      <c r="W71" s="478"/>
      <c r="X71" s="475"/>
      <c r="Y71" s="475"/>
      <c r="Z71" s="413"/>
      <c r="AA71" s="480"/>
      <c r="AB71" s="481"/>
      <c r="AC71" s="482"/>
      <c r="AD71" s="413"/>
      <c r="AE71" s="446"/>
      <c r="AG71" s="790"/>
    </row>
    <row r="72" spans="1:34" x14ac:dyDescent="0.2">
      <c r="A72" s="86" t="s">
        <v>79</v>
      </c>
      <c r="B72" s="106" t="s">
        <v>1</v>
      </c>
      <c r="C72" s="88" t="s">
        <v>80</v>
      </c>
      <c r="D72" s="90"/>
      <c r="E72" s="90"/>
      <c r="F72" s="120" t="s">
        <v>22</v>
      </c>
      <c r="G72" s="121"/>
      <c r="H72" s="94"/>
      <c r="I72" s="90"/>
      <c r="J72" s="120" t="s">
        <v>22</v>
      </c>
      <c r="K72" s="122"/>
      <c r="L72" s="90"/>
      <c r="M72" s="90"/>
      <c r="N72" s="120" t="s">
        <v>22</v>
      </c>
      <c r="O72" s="122"/>
      <c r="P72" s="90"/>
      <c r="Q72" s="90"/>
      <c r="R72" s="120" t="s">
        <v>22</v>
      </c>
      <c r="S72" s="122"/>
      <c r="T72" s="90"/>
      <c r="U72" s="90"/>
      <c r="V72" s="120" t="s">
        <v>22</v>
      </c>
      <c r="W72" s="122"/>
      <c r="X72" s="90"/>
      <c r="Y72" s="90"/>
      <c r="Z72" s="120" t="s">
        <v>22</v>
      </c>
      <c r="AA72" s="139" t="s">
        <v>115</v>
      </c>
      <c r="AB72" s="89"/>
      <c r="AC72" s="138"/>
      <c r="AD72" s="120" t="s">
        <v>22</v>
      </c>
      <c r="AE72" s="446"/>
      <c r="AG72" s="790"/>
    </row>
    <row r="73" spans="1:34" ht="13.5" thickBot="1" x14ac:dyDescent="0.25">
      <c r="A73" s="118" t="s">
        <v>81</v>
      </c>
      <c r="B73" s="106" t="s">
        <v>1</v>
      </c>
      <c r="C73" s="140" t="s">
        <v>82</v>
      </c>
      <c r="D73" s="90"/>
      <c r="E73" s="90"/>
      <c r="F73" s="120" t="s">
        <v>22</v>
      </c>
      <c r="G73" s="122"/>
      <c r="H73" s="90"/>
      <c r="I73" s="90"/>
      <c r="J73" s="120" t="s">
        <v>22</v>
      </c>
      <c r="K73" s="122"/>
      <c r="L73" s="90"/>
      <c r="M73" s="90"/>
      <c r="N73" s="120" t="s">
        <v>22</v>
      </c>
      <c r="O73" s="122"/>
      <c r="P73" s="90"/>
      <c r="Q73" s="90"/>
      <c r="R73" s="120" t="s">
        <v>22</v>
      </c>
      <c r="S73" s="122"/>
      <c r="T73" s="90"/>
      <c r="U73" s="90"/>
      <c r="V73" s="120" t="s">
        <v>22</v>
      </c>
      <c r="W73" s="122"/>
      <c r="X73" s="90"/>
      <c r="Y73" s="90"/>
      <c r="Z73" s="120" t="s">
        <v>22</v>
      </c>
      <c r="AA73" s="139" t="s">
        <v>115</v>
      </c>
      <c r="AB73" s="141"/>
      <c r="AC73" s="138"/>
      <c r="AD73" s="120" t="s">
        <v>22</v>
      </c>
      <c r="AE73" s="446"/>
      <c r="AG73" s="790"/>
    </row>
    <row r="74" spans="1:34" ht="18.75" thickBot="1" x14ac:dyDescent="0.3">
      <c r="A74" s="142"/>
      <c r="B74" s="143"/>
      <c r="C74" s="144" t="s">
        <v>18</v>
      </c>
      <c r="D74" s="145">
        <f>SUM(D69:D73)</f>
        <v>0</v>
      </c>
      <c r="E74" s="145">
        <f>SUM(E69:E73)</f>
        <v>0</v>
      </c>
      <c r="F74" s="146" t="s">
        <v>22</v>
      </c>
      <c r="G74" s="147" t="s">
        <v>22</v>
      </c>
      <c r="H74" s="145">
        <f>SUM(H69:H73)</f>
        <v>4</v>
      </c>
      <c r="I74" s="145">
        <f>SUM(I69:I73)</f>
        <v>0</v>
      </c>
      <c r="J74" s="146" t="s">
        <v>22</v>
      </c>
      <c r="K74" s="147" t="s">
        <v>22</v>
      </c>
      <c r="L74" s="145">
        <f>SUM(L69:L73)</f>
        <v>0</v>
      </c>
      <c r="M74" s="145">
        <f>SUM(M69:M73)</f>
        <v>0</v>
      </c>
      <c r="N74" s="146" t="s">
        <v>22</v>
      </c>
      <c r="O74" s="147" t="s">
        <v>22</v>
      </c>
      <c r="P74" s="145">
        <f>SUM(P69:P73)</f>
        <v>0</v>
      </c>
      <c r="Q74" s="145">
        <f>SUM(Q69:Q73)</f>
        <v>0</v>
      </c>
      <c r="R74" s="146" t="s">
        <v>22</v>
      </c>
      <c r="S74" s="147" t="s">
        <v>22</v>
      </c>
      <c r="T74" s="145">
        <f>SUM(T69:T73)</f>
        <v>0</v>
      </c>
      <c r="U74" s="145">
        <f>SUM(U69:U73)</f>
        <v>0</v>
      </c>
      <c r="V74" s="146" t="s">
        <v>22</v>
      </c>
      <c r="W74" s="147" t="s">
        <v>22</v>
      </c>
      <c r="X74" s="145">
        <f>SUM(X69:X73)</f>
        <v>0</v>
      </c>
      <c r="Y74" s="145">
        <f>SUM(Y69:Y73)</f>
        <v>0</v>
      </c>
      <c r="Z74" s="146" t="s">
        <v>22</v>
      </c>
      <c r="AA74" s="147" t="s">
        <v>22</v>
      </c>
      <c r="AB74" s="145">
        <f>SUM(AB69:AB73)</f>
        <v>0</v>
      </c>
      <c r="AC74" s="145">
        <f>SUM(AC69:AC73)</f>
        <v>0</v>
      </c>
      <c r="AD74" s="148" t="s">
        <v>22</v>
      </c>
      <c r="AE74" s="449">
        <f>SUM(AE69:AE73)</f>
        <v>0</v>
      </c>
      <c r="AG74" s="790"/>
    </row>
    <row r="75" spans="1:34" ht="18" x14ac:dyDescent="0.25">
      <c r="A75" s="149"/>
      <c r="B75" s="150"/>
      <c r="C75" s="151" t="s">
        <v>334</v>
      </c>
      <c r="D75" s="152"/>
      <c r="E75" s="152"/>
      <c r="F75" s="152"/>
      <c r="G75" s="152"/>
      <c r="H75" s="152"/>
      <c r="I75" s="152"/>
      <c r="J75" s="152"/>
      <c r="K75" s="152"/>
      <c r="L75" s="967"/>
      <c r="M75" s="967"/>
      <c r="N75" s="967"/>
      <c r="O75" s="967"/>
      <c r="P75" s="967"/>
      <c r="Q75" s="967"/>
      <c r="R75" s="967"/>
      <c r="S75" s="967"/>
      <c r="T75" s="967"/>
      <c r="U75" s="967"/>
      <c r="V75" s="967"/>
      <c r="W75" s="967"/>
      <c r="X75" s="967"/>
      <c r="Y75" s="967"/>
      <c r="Z75" s="967"/>
      <c r="AA75" s="967"/>
      <c r="AB75" s="153"/>
      <c r="AC75" s="153"/>
      <c r="AD75" s="153"/>
      <c r="AE75" s="450"/>
      <c r="AG75" s="790"/>
    </row>
    <row r="76" spans="1:34" ht="13.5" thickBot="1" x14ac:dyDescent="0.25">
      <c r="A76" s="118" t="s">
        <v>116</v>
      </c>
      <c r="B76" s="106" t="s">
        <v>1</v>
      </c>
      <c r="C76" s="88" t="s">
        <v>117</v>
      </c>
      <c r="D76" s="90"/>
      <c r="E76" s="90"/>
      <c r="F76" s="91"/>
      <c r="G76" s="95"/>
      <c r="H76" s="141"/>
      <c r="I76" s="90"/>
      <c r="J76" s="91"/>
      <c r="K76" s="92"/>
      <c r="L76" s="90"/>
      <c r="M76" s="90"/>
      <c r="N76" s="91"/>
      <c r="O76" s="95"/>
      <c r="P76" s="141"/>
      <c r="Q76" s="90"/>
      <c r="R76" s="91"/>
      <c r="S76" s="92"/>
      <c r="T76" s="90"/>
      <c r="U76" s="90"/>
      <c r="V76" s="116"/>
      <c r="W76" s="117"/>
      <c r="X76" s="90"/>
      <c r="Y76" s="90">
        <v>10</v>
      </c>
      <c r="Z76" s="91">
        <v>2</v>
      </c>
      <c r="AA76" s="139" t="s">
        <v>103</v>
      </c>
      <c r="AB76" s="141"/>
      <c r="AC76" s="90">
        <f>SUM(Y76)</f>
        <v>10</v>
      </c>
      <c r="AD76" s="120">
        <f>Z76</f>
        <v>2</v>
      </c>
      <c r="AE76" s="446">
        <f t="shared" ref="AE76:AE77" si="17">SUM(AB76,AC76)</f>
        <v>10</v>
      </c>
      <c r="AG76" s="790"/>
      <c r="AH76" s="784"/>
    </row>
    <row r="77" spans="1:34" ht="18.75" thickBot="1" x14ac:dyDescent="0.3">
      <c r="A77" s="142"/>
      <c r="B77" s="143"/>
      <c r="C77" s="144" t="s">
        <v>335</v>
      </c>
      <c r="D77" s="145">
        <v>0</v>
      </c>
      <c r="E77" s="145">
        <v>0</v>
      </c>
      <c r="F77" s="145">
        <f>SUM(F76:F76)</f>
        <v>0</v>
      </c>
      <c r="G77" s="147" t="s">
        <v>22</v>
      </c>
      <c r="H77" s="145">
        <v>0</v>
      </c>
      <c r="I77" s="145">
        <v>0</v>
      </c>
      <c r="J77" s="145">
        <f>SUM(J76:J76)</f>
        <v>0</v>
      </c>
      <c r="K77" s="147" t="s">
        <v>22</v>
      </c>
      <c r="L77" s="145">
        <f>SUM(L76:L76)</f>
        <v>0</v>
      </c>
      <c r="M77" s="145">
        <f>SUM(M76:M76)</f>
        <v>0</v>
      </c>
      <c r="N77" s="145">
        <f>SUM(N76:N76)</f>
        <v>0</v>
      </c>
      <c r="O77" s="147" t="s">
        <v>22</v>
      </c>
      <c r="P77" s="145">
        <f>SUM(P76:P76)</f>
        <v>0</v>
      </c>
      <c r="Q77" s="145">
        <f>SUM(Q76:Q76)</f>
        <v>0</v>
      </c>
      <c r="R77" s="145">
        <f>SUM(R76:R76)</f>
        <v>0</v>
      </c>
      <c r="S77" s="147" t="s">
        <v>22</v>
      </c>
      <c r="T77" s="145">
        <f>SUM(T76:T76)</f>
        <v>0</v>
      </c>
      <c r="U77" s="145">
        <f>SUM(U76:U76)</f>
        <v>0</v>
      </c>
      <c r="V77" s="145">
        <f>SUM(V76:V76)</f>
        <v>0</v>
      </c>
      <c r="W77" s="147" t="s">
        <v>22</v>
      </c>
      <c r="X77" s="145">
        <f>SUM(X76:X76)</f>
        <v>0</v>
      </c>
      <c r="Y77" s="145">
        <f>SUM(Y76:Y76)</f>
        <v>10</v>
      </c>
      <c r="Z77" s="145">
        <f>SUM(Z76:Z76)</f>
        <v>2</v>
      </c>
      <c r="AA77" s="147" t="s">
        <v>22</v>
      </c>
      <c r="AB77" s="145">
        <f>SUM(AB76:AB76)</f>
        <v>0</v>
      </c>
      <c r="AC77" s="145">
        <f>SUM(AC76:AC76)</f>
        <v>10</v>
      </c>
      <c r="AD77" s="145">
        <f>SUM(AD76:AD76)</f>
        <v>2</v>
      </c>
      <c r="AE77" s="449">
        <f t="shared" si="17"/>
        <v>10</v>
      </c>
      <c r="AG77" s="790"/>
      <c r="AH77" s="784"/>
    </row>
    <row r="78" spans="1:34" ht="18.75" thickBot="1" x14ac:dyDescent="0.3">
      <c r="A78" s="209"/>
      <c r="B78" s="210"/>
      <c r="C78" s="211" t="s">
        <v>332</v>
      </c>
      <c r="D78" s="212"/>
      <c r="E78" s="212"/>
      <c r="F78" s="212"/>
      <c r="G78" s="213"/>
      <c r="H78" s="212"/>
      <c r="I78" s="212"/>
      <c r="J78" s="212"/>
      <c r="K78" s="213"/>
      <c r="L78" s="212"/>
      <c r="M78" s="212"/>
      <c r="N78" s="212"/>
      <c r="O78" s="213"/>
      <c r="P78" s="212"/>
      <c r="Q78" s="212"/>
      <c r="R78" s="212"/>
      <c r="S78" s="213"/>
      <c r="T78" s="212"/>
      <c r="U78" s="212"/>
      <c r="V78" s="212"/>
      <c r="W78" s="213"/>
      <c r="X78" s="212"/>
      <c r="Y78" s="212"/>
      <c r="Z78" s="212"/>
      <c r="AA78" s="213"/>
      <c r="AB78" s="214"/>
      <c r="AC78" s="212"/>
      <c r="AD78" s="212"/>
      <c r="AE78" s="451"/>
      <c r="AG78" s="790"/>
      <c r="AH78" s="784"/>
    </row>
    <row r="79" spans="1:34" s="126" customFormat="1" ht="15.75" customHeight="1" thickTop="1" thickBot="1" x14ac:dyDescent="0.25">
      <c r="A79" s="203" t="s">
        <v>73</v>
      </c>
      <c r="B79" s="204" t="s">
        <v>1</v>
      </c>
      <c r="C79" s="205" t="s">
        <v>25</v>
      </c>
      <c r="D79" s="206"/>
      <c r="E79" s="206"/>
      <c r="F79" s="206"/>
      <c r="G79" s="206"/>
      <c r="H79" s="206"/>
      <c r="I79" s="207">
        <v>160</v>
      </c>
      <c r="J79" s="207">
        <v>5</v>
      </c>
      <c r="K79" s="207" t="s">
        <v>103</v>
      </c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8"/>
      <c r="AB79" s="188"/>
      <c r="AC79" s="188">
        <v>160</v>
      </c>
      <c r="AD79" s="188">
        <v>5</v>
      </c>
      <c r="AE79" s="452">
        <v>160</v>
      </c>
      <c r="AF79" s="783" t="s">
        <v>139</v>
      </c>
      <c r="AG79" s="783"/>
      <c r="AH79" s="786"/>
    </row>
    <row r="80" spans="1:34" s="126" customFormat="1" ht="15.75" customHeight="1" thickTop="1" thickBot="1" x14ac:dyDescent="0.3">
      <c r="A80" s="977" t="s">
        <v>333</v>
      </c>
      <c r="B80" s="977"/>
      <c r="C80" s="978"/>
      <c r="D80" s="183">
        <v>0</v>
      </c>
      <c r="E80" s="183">
        <v>0</v>
      </c>
      <c r="F80" s="184">
        <v>0</v>
      </c>
      <c r="G80" s="185" t="s">
        <v>22</v>
      </c>
      <c r="H80" s="183">
        <v>0</v>
      </c>
      <c r="I80" s="183">
        <v>160</v>
      </c>
      <c r="J80" s="184">
        <v>5</v>
      </c>
      <c r="K80" s="185" t="s">
        <v>22</v>
      </c>
      <c r="L80" s="183">
        <v>0</v>
      </c>
      <c r="M80" s="183">
        <v>0</v>
      </c>
      <c r="N80" s="184">
        <v>0</v>
      </c>
      <c r="O80" s="185" t="s">
        <v>22</v>
      </c>
      <c r="P80" s="183">
        <v>0</v>
      </c>
      <c r="Q80" s="183">
        <v>0</v>
      </c>
      <c r="R80" s="184">
        <v>0</v>
      </c>
      <c r="S80" s="185" t="s">
        <v>22</v>
      </c>
      <c r="T80" s="183">
        <v>0</v>
      </c>
      <c r="U80" s="183">
        <v>0</v>
      </c>
      <c r="V80" s="184">
        <v>0</v>
      </c>
      <c r="W80" s="185" t="s">
        <v>22</v>
      </c>
      <c r="X80" s="183">
        <v>0</v>
      </c>
      <c r="Y80" s="186">
        <v>0</v>
      </c>
      <c r="Z80" s="185">
        <v>0</v>
      </c>
      <c r="AA80" s="185" t="s">
        <v>22</v>
      </c>
      <c r="AB80" s="187">
        <v>0</v>
      </c>
      <c r="AC80" s="187">
        <f>SUM(AC79)</f>
        <v>160</v>
      </c>
      <c r="AD80" s="187">
        <f>SUM(AD79)</f>
        <v>5</v>
      </c>
      <c r="AE80" s="453">
        <f>SUM(AE79)</f>
        <v>160</v>
      </c>
      <c r="AH80" s="786"/>
    </row>
    <row r="81" spans="1:34" ht="18.75" thickBot="1" x14ac:dyDescent="0.25">
      <c r="A81" s="154"/>
      <c r="B81" s="155"/>
      <c r="C81" s="156" t="s">
        <v>28</v>
      </c>
      <c r="D81" s="157">
        <f>D67+D74+D77</f>
        <v>182</v>
      </c>
      <c r="E81" s="157">
        <f>E67+E74+E77</f>
        <v>200</v>
      </c>
      <c r="F81" s="157">
        <f>SUM(F67,F77,F80)</f>
        <v>27</v>
      </c>
      <c r="G81" s="158" t="s">
        <v>22</v>
      </c>
      <c r="H81" s="157">
        <f>H67+H74+H77</f>
        <v>102</v>
      </c>
      <c r="I81" s="157">
        <f>I67+I74+I77</f>
        <v>280</v>
      </c>
      <c r="J81" s="157">
        <f>SUM(J67,J77,J80)</f>
        <v>28</v>
      </c>
      <c r="K81" s="158" t="s">
        <v>22</v>
      </c>
      <c r="L81" s="157">
        <f>L67+L74+L77</f>
        <v>98</v>
      </c>
      <c r="M81" s="157">
        <f>M67+M74+M77</f>
        <v>266</v>
      </c>
      <c r="N81" s="157">
        <f>SUM(N67,N77,N80)</f>
        <v>24</v>
      </c>
      <c r="O81" s="158" t="s">
        <v>22</v>
      </c>
      <c r="P81" s="157">
        <f>P67+P74+P77</f>
        <v>84</v>
      </c>
      <c r="Q81" s="157">
        <f>Q67+Q74+Q77</f>
        <v>196</v>
      </c>
      <c r="R81" s="157">
        <f>SUM(R67,R77,R80)</f>
        <v>20</v>
      </c>
      <c r="S81" s="158" t="s">
        <v>22</v>
      </c>
      <c r="T81" s="157">
        <f>T67+T74+T77</f>
        <v>112</v>
      </c>
      <c r="U81" s="157">
        <f>U67+U74+U77</f>
        <v>210</v>
      </c>
      <c r="V81" s="157">
        <f>SUM(V67,V77,V80)</f>
        <v>24</v>
      </c>
      <c r="W81" s="158" t="s">
        <v>22</v>
      </c>
      <c r="X81" s="157">
        <f>X67+X74+X77</f>
        <v>44</v>
      </c>
      <c r="Y81" s="157">
        <f>Y67+Y74+Y77</f>
        <v>134</v>
      </c>
      <c r="Z81" s="157">
        <f>SUM(Z67,Z77,Z80)</f>
        <v>17</v>
      </c>
      <c r="AA81" s="158" t="s">
        <v>22</v>
      </c>
      <c r="AB81" s="157">
        <f>AB67+AB74+AB77</f>
        <v>618</v>
      </c>
      <c r="AC81" s="157">
        <f>AC67+AC74+AC77</f>
        <v>1314</v>
      </c>
      <c r="AD81" s="157">
        <f>SUM(AD67,AD77,AD80)</f>
        <v>140</v>
      </c>
      <c r="AE81" s="454">
        <f>AE67+AE74+AE77</f>
        <v>1932</v>
      </c>
      <c r="AH81" s="794"/>
    </row>
    <row r="82" spans="1:34" ht="14.25" thickTop="1" thickBot="1" x14ac:dyDescent="0.25">
      <c r="A82" s="970"/>
      <c r="B82" s="971"/>
      <c r="C82" s="971"/>
      <c r="D82" s="971"/>
      <c r="E82" s="971"/>
      <c r="F82" s="971"/>
      <c r="G82" s="971"/>
      <c r="H82" s="971"/>
      <c r="I82" s="971"/>
      <c r="J82" s="971"/>
      <c r="K82" s="971"/>
      <c r="L82" s="971"/>
      <c r="M82" s="971"/>
      <c r="N82" s="971"/>
      <c r="O82" s="971"/>
      <c r="P82" s="971"/>
      <c r="Q82" s="971"/>
      <c r="R82" s="971"/>
      <c r="S82" s="971"/>
      <c r="T82" s="971"/>
      <c r="U82" s="971"/>
      <c r="V82" s="971"/>
      <c r="W82" s="971"/>
      <c r="X82" s="971"/>
      <c r="Y82" s="971"/>
      <c r="Z82" s="971"/>
      <c r="AA82" s="971"/>
      <c r="AB82" s="159"/>
      <c r="AC82" s="159"/>
      <c r="AD82" s="159"/>
      <c r="AE82" s="455"/>
      <c r="AH82" s="784"/>
    </row>
    <row r="83" spans="1:34" ht="13.5" thickTop="1" x14ac:dyDescent="0.2">
      <c r="A83" s="968" t="s">
        <v>24</v>
      </c>
      <c r="B83" s="969"/>
      <c r="C83" s="969"/>
      <c r="D83" s="969"/>
      <c r="E83" s="969"/>
      <c r="F83" s="969"/>
      <c r="G83" s="969"/>
      <c r="H83" s="969"/>
      <c r="I83" s="969"/>
      <c r="J83" s="969"/>
      <c r="K83" s="969"/>
      <c r="L83" s="969"/>
      <c r="M83" s="969"/>
      <c r="N83" s="969"/>
      <c r="O83" s="969"/>
      <c r="P83" s="969"/>
      <c r="Q83" s="969"/>
      <c r="R83" s="969"/>
      <c r="S83" s="969"/>
      <c r="T83" s="969"/>
      <c r="U83" s="969"/>
      <c r="V83" s="969"/>
      <c r="W83" s="969"/>
      <c r="X83" s="969"/>
      <c r="Y83" s="969"/>
      <c r="Z83" s="969"/>
      <c r="AA83" s="969"/>
      <c r="AB83" s="160"/>
      <c r="AC83" s="160"/>
      <c r="AD83" s="160"/>
      <c r="AE83" s="456"/>
    </row>
    <row r="84" spans="1:34" ht="15.75" x14ac:dyDescent="0.25">
      <c r="A84" s="412"/>
      <c r="B84" s="413"/>
      <c r="C84" s="414" t="s">
        <v>19</v>
      </c>
      <c r="D84" s="415"/>
      <c r="E84" s="415"/>
      <c r="F84" s="416"/>
      <c r="G84" s="391" t="str">
        <f>IF(COUNTIF(G$11:G$80,"A")=0,"0",COUNTIF(G$11:G$80,"A"))</f>
        <v>0</v>
      </c>
      <c r="H84" s="415"/>
      <c r="I84" s="415"/>
      <c r="J84" s="416"/>
      <c r="K84" s="391">
        <f>IF(COUNTIF(K$11:K$80,"A")=0,"0",COUNTIF(K$11:K$80,"A"))</f>
        <v>1</v>
      </c>
      <c r="L84" s="415"/>
      <c r="M84" s="415"/>
      <c r="N84" s="416"/>
      <c r="O84" s="391" t="str">
        <f>IF(COUNTIF(O$11:O$80,"A")=0,"0",COUNTIF(O$11:O$80,"A"))</f>
        <v>0</v>
      </c>
      <c r="P84" s="415"/>
      <c r="Q84" s="415"/>
      <c r="R84" s="416"/>
      <c r="S84" s="391" t="str">
        <f>IF(COUNTIF(S$11:S$80,"A")=0,"0",COUNTIF(S$11:S$80,"A"))</f>
        <v>0</v>
      </c>
      <c r="T84" s="415"/>
      <c r="U84" s="415"/>
      <c r="V84" s="416"/>
      <c r="W84" s="391" t="str">
        <f>IF(COUNTIF(W$11:W$80,"A")=0,"0",COUNTIF(W$11:W$80,"A"))</f>
        <v>0</v>
      </c>
      <c r="X84" s="415"/>
      <c r="Y84" s="415"/>
      <c r="Z84" s="416"/>
      <c r="AA84" s="391" t="str">
        <f>IF(COUNTIF(AA$11:AA$80,"A")=0,"0",COUNTIF(AA$11:AA$80,"A"))</f>
        <v>0</v>
      </c>
      <c r="AB84" s="417"/>
      <c r="AC84" s="417"/>
      <c r="AD84" s="418"/>
      <c r="AE84" s="457">
        <f t="shared" ref="AE84:AE91" si="18">IF(SUM(G84:AA84)=0,"",SUM(G84:AA84))</f>
        <v>1</v>
      </c>
    </row>
    <row r="85" spans="1:34" ht="15.75" x14ac:dyDescent="0.25">
      <c r="A85" s="419"/>
      <c r="B85" s="413"/>
      <c r="C85" s="420" t="s">
        <v>20</v>
      </c>
      <c r="D85" s="421"/>
      <c r="E85" s="421"/>
      <c r="F85" s="422"/>
      <c r="G85" s="401" t="str">
        <f>IF(COUNTIF(G$11:G$80,"B")=0,"0",COUNTIF(G$11:G$80,"B"))</f>
        <v>0</v>
      </c>
      <c r="H85" s="421"/>
      <c r="I85" s="421"/>
      <c r="J85" s="422"/>
      <c r="K85" s="401" t="str">
        <f>IF(COUNTIF(K$11:K$80,"B")=0,"0",COUNTIF(K$11:K$80,"B"))</f>
        <v>0</v>
      </c>
      <c r="L85" s="421"/>
      <c r="M85" s="421"/>
      <c r="N85" s="422"/>
      <c r="O85" s="401" t="str">
        <f>IF(COUNTIF(O$11:O$80,"B")=0,"0",COUNTIF(O$11:O$80,"B"))</f>
        <v>0</v>
      </c>
      <c r="P85" s="421"/>
      <c r="Q85" s="421"/>
      <c r="R85" s="422"/>
      <c r="S85" s="401" t="str">
        <f>IF(COUNTIF(S$11:S$80,"B")=0,"0",COUNTIF(S$11:S$80,"B"))</f>
        <v>0</v>
      </c>
      <c r="T85" s="421"/>
      <c r="U85" s="421"/>
      <c r="V85" s="422"/>
      <c r="W85" s="401" t="str">
        <f>IF(COUNTIF(W$11:W$80,"B")=0,"0",COUNTIF(W$11:W$80,"B"))</f>
        <v>0</v>
      </c>
      <c r="X85" s="421"/>
      <c r="Y85" s="421"/>
      <c r="Z85" s="422"/>
      <c r="AA85" s="401" t="str">
        <f>IF(COUNTIF(AA$11:AA$80,"B")=0,"0",COUNTIF(AA$11:AA$80,"B"))</f>
        <v>0</v>
      </c>
      <c r="AB85" s="417"/>
      <c r="AC85" s="417"/>
      <c r="AD85" s="418"/>
      <c r="AE85" s="457" t="str">
        <f>IF(SUM(G85:AA85)=0,"",SUM(G85:AA85))</f>
        <v/>
      </c>
    </row>
    <row r="86" spans="1:34" ht="15.75" x14ac:dyDescent="0.25">
      <c r="A86" s="419"/>
      <c r="B86" s="413"/>
      <c r="C86" s="420" t="s">
        <v>368</v>
      </c>
      <c r="D86" s="421"/>
      <c r="E86" s="421"/>
      <c r="F86" s="422"/>
      <c r="G86" s="401">
        <f>IF(COUNTIF(G$11:G$80,"ÉÉ")+COUNTIF(G$11:G$80,"ÉÉ(Z)")=0,"0",COUNTIF(G$11:G$80,"ÉÉ")+COUNTIF(G$11:G$80,"ÉÉ(Z)"))</f>
        <v>4</v>
      </c>
      <c r="H86" s="421"/>
      <c r="I86" s="421"/>
      <c r="J86" s="422"/>
      <c r="K86" s="401">
        <f>COUNTIF(K10:K66,K14)+COUNTIF(K10:K66,K46)</f>
        <v>0</v>
      </c>
      <c r="L86" s="421"/>
      <c r="M86" s="421"/>
      <c r="N86" s="422"/>
      <c r="O86" s="401">
        <f>IF(COUNTIF(O$11:O$80,"ÉÉ")+COUNTIF(O$11:O$80,"ÉÉ(Z)")=0,"0",COUNTIF(O$11:O$80,"ÉÉ")+COUNTIF(O$11:O$80,"ÉÉ(Z)"))</f>
        <v>1</v>
      </c>
      <c r="P86" s="421"/>
      <c r="Q86" s="421"/>
      <c r="R86" s="422"/>
      <c r="S86" s="401">
        <f>IF(COUNTIF(S$11:S$80,"ÉÉ")+COUNTIF(S$11:S$80,"ÉÉ(Z)")=0,"0",COUNTIF(S$11:S$80,"ÉÉ")+COUNTIF(S$11:S$80,"ÉÉ(Z)"))</f>
        <v>2</v>
      </c>
      <c r="T86" s="421"/>
      <c r="U86" s="421"/>
      <c r="V86" s="422"/>
      <c r="W86" s="401">
        <f>IF(COUNTIF(W$11:W$80,"ÉÉ")+COUNTIF(W$11:W$80,"ÉÉ(Z)")=0,"0",COUNTIF(W$11:W$80,"ÉÉ")+COUNTIF(W$11:W$80,"ÉÉ(Z)"))</f>
        <v>2</v>
      </c>
      <c r="X86" s="421"/>
      <c r="Y86" s="421"/>
      <c r="Z86" s="422"/>
      <c r="AA86" s="401">
        <f>IF(COUNTIF(AA$11:AA$80,"ÉÉ")+COUNTIF(AA$11:AA$80,"ÉÉ(Z)")=0,"0",COUNTIF(AA$11:AA$80,"ÉÉ")+COUNTIF(AA$11:AA$80,"ÉÉ(Z)"))</f>
        <v>1</v>
      </c>
      <c r="AB86" s="417"/>
      <c r="AC86" s="417"/>
      <c r="AD86" s="418"/>
      <c r="AE86" s="457">
        <f>IF(SUM(G86:AA86)=0,"",SUM(G86:AA86))</f>
        <v>10</v>
      </c>
    </row>
    <row r="87" spans="1:34" ht="15.75" x14ac:dyDescent="0.25">
      <c r="A87" s="419"/>
      <c r="B87" s="413"/>
      <c r="C87" s="420" t="s">
        <v>363</v>
      </c>
      <c r="D87" s="421"/>
      <c r="E87" s="421"/>
      <c r="F87" s="422"/>
      <c r="G87" s="401">
        <f>COUNTIF(G10:G66,G10)+COUNTIF(G10:G66,G21)</f>
        <v>3</v>
      </c>
      <c r="H87" s="421"/>
      <c r="I87" s="421"/>
      <c r="J87" s="422"/>
      <c r="K87" s="401">
        <f>COUNTIF(K10:K79,K22)+COUNTIF(K10:K79,K26)</f>
        <v>5</v>
      </c>
      <c r="L87" s="421"/>
      <c r="M87" s="421"/>
      <c r="N87" s="422"/>
      <c r="O87" s="401">
        <f>COUNTIF(O10:O66,O23)+COUNTIF(O10:O66,O27)</f>
        <v>4</v>
      </c>
      <c r="P87" s="421"/>
      <c r="Q87" s="421"/>
      <c r="R87" s="422"/>
      <c r="S87" s="401">
        <f>COUNTIF(S10:S66,S24)+COUNTIF(S10:S66,S28)</f>
        <v>4</v>
      </c>
      <c r="T87" s="421"/>
      <c r="U87" s="421"/>
      <c r="V87" s="422"/>
      <c r="W87" s="401">
        <f>IF(COUNTIF(W$11:W$80,"GYJ")+COUNTIF(W$11:W$80,"GYJ(Z)")=0,"0",COUNTIF(W$11:W$80,"GYJ")+COUNTIF(W$11:W$80,"GYJ(Z)"))</f>
        <v>3</v>
      </c>
      <c r="X87" s="421"/>
      <c r="Y87" s="421"/>
      <c r="Z87" s="422"/>
      <c r="AA87" s="401">
        <f>IF(COUNTIF(AA$11:AA$80,"GYJ")+COUNTIF(AA$11:AA$80,"GYJ(Z)")=0,"0",COUNTIF(AA$11:AA$80,"GYJ")+COUNTIF(AA$11:AA$80,"GYJ(Z)"))</f>
        <v>4</v>
      </c>
      <c r="AB87" s="417"/>
      <c r="AC87" s="417"/>
      <c r="AD87" s="418"/>
      <c r="AE87" s="457">
        <f>IF(SUM(G87:AA87)=0,"",SUM(G87:AA87))</f>
        <v>23</v>
      </c>
    </row>
    <row r="88" spans="1:34" ht="15.75" x14ac:dyDescent="0.25">
      <c r="A88" s="419"/>
      <c r="B88" s="413"/>
      <c r="C88" s="420" t="s">
        <v>364</v>
      </c>
      <c r="D88" s="421"/>
      <c r="E88" s="421"/>
      <c r="F88" s="422"/>
      <c r="G88" s="401">
        <f>COUNTIF(G10:G66,G12)+COUNTIF(G10:G66,G45)</f>
        <v>2</v>
      </c>
      <c r="H88" s="421"/>
      <c r="I88" s="421"/>
      <c r="J88" s="422"/>
      <c r="K88" s="401">
        <f>IF(COUNTIF(K$11:K$80,"K")+COUNTIF(K$11:K$80,"K(Z)")=0,"0",COUNTIF(K$11:K$80,"K")+COUNTIF(K$11:K$80,"K(Z)"))</f>
        <v>4</v>
      </c>
      <c r="L88" s="421"/>
      <c r="M88" s="421"/>
      <c r="N88" s="422"/>
      <c r="O88" s="401">
        <f>IF(COUNTIF(O$11:O$80,"K")+COUNTIF(O$11:O$80,"K(Z)")=0,"0",COUNTIF(O$11:O$80,"K")+COUNTIF(O$11:O$80,"K(Z)"))</f>
        <v>5</v>
      </c>
      <c r="P88" s="421"/>
      <c r="Q88" s="421"/>
      <c r="R88" s="422"/>
      <c r="S88" s="401">
        <f>IF(COUNTIF(S$11:S$80,"K")+COUNTIF(S$11:S$80,"K(Z)")=0,"0",COUNTIF(S$11:S$80,"K")+COUNTIF(S$11:S$80,"K(Z)"))</f>
        <v>4</v>
      </c>
      <c r="T88" s="421"/>
      <c r="U88" s="421"/>
      <c r="V88" s="422"/>
      <c r="W88" s="401">
        <f>IF(COUNTIF(W$11:W$80,"K")+COUNTIF(W$11:W$80,"K(Z)")=0,"0",COUNTIF(W$11:W$80,"K")+COUNTIF(W$11:W$80,"K(Z)"))</f>
        <v>5</v>
      </c>
      <c r="X88" s="421"/>
      <c r="Y88" s="421"/>
      <c r="Z88" s="422"/>
      <c r="AA88" s="401">
        <f>IF(COUNTIF(AA$11:AA$80,"K")+COUNTIF(AA$11:AA$80,"K(Z)")=0,"0",COUNTIF(AA$11:AA$80,"K")+COUNTIF(AA$11:AA$80,"K(Z)"))</f>
        <v>3</v>
      </c>
      <c r="AB88" s="417"/>
      <c r="AC88" s="417"/>
      <c r="AD88" s="418"/>
      <c r="AE88" s="457">
        <f>IF(SUM(G88:AA88)=0,"",SUM(G88:AA88))</f>
        <v>23</v>
      </c>
    </row>
    <row r="89" spans="1:34" ht="15.75" x14ac:dyDescent="0.25">
      <c r="A89" s="419"/>
      <c r="B89" s="413"/>
      <c r="C89" s="420" t="s">
        <v>21</v>
      </c>
      <c r="D89" s="421"/>
      <c r="E89" s="421"/>
      <c r="F89" s="422"/>
      <c r="G89" s="401" t="str">
        <f>IF(COUNTIF(G$11:G$80,"AV")=0,"0",COUNTIF(G$11:G$80,"AV"))</f>
        <v>0</v>
      </c>
      <c r="H89" s="421"/>
      <c r="I89" s="421"/>
      <c r="J89" s="422"/>
      <c r="K89" s="401" t="str">
        <f>IF(COUNTIF(K$11:K$80,"AV")=0,"0",COUNTIF(K$11:K$80,"AV"))</f>
        <v>0</v>
      </c>
      <c r="L89" s="421"/>
      <c r="M89" s="421"/>
      <c r="N89" s="422"/>
      <c r="O89" s="401" t="str">
        <f>IF(COUNTIF(O$11:O$80,"AV")=0,"0",COUNTIF(O$11:O$80,"AV"))</f>
        <v>0</v>
      </c>
      <c r="P89" s="421"/>
      <c r="Q89" s="421"/>
      <c r="R89" s="422"/>
      <c r="S89" s="401" t="str">
        <f>IF(COUNTIF(S$11:S$80,"AV")=0,"0",COUNTIF(S$11:S$80,"AV"))</f>
        <v>0</v>
      </c>
      <c r="T89" s="421"/>
      <c r="U89" s="421"/>
      <c r="V89" s="422"/>
      <c r="W89" s="401" t="str">
        <f>IF(COUNTIF(W$11:W$80,"AV")=0,"0",COUNTIF(W$11:W$80,"AV"))</f>
        <v>0</v>
      </c>
      <c r="X89" s="421"/>
      <c r="Y89" s="421"/>
      <c r="Z89" s="422"/>
      <c r="AA89" s="401" t="str">
        <f>IF(COUNTIF(AA$11:AA$80,"AV")=0,"0",COUNTIF(AA$11:AA$80,"AV"))</f>
        <v>0</v>
      </c>
      <c r="AB89" s="417"/>
      <c r="AC89" s="417"/>
      <c r="AD89" s="418"/>
      <c r="AE89" s="457" t="str">
        <f>IF(SUM(G89:AA89)=0,"",SUM(G89:AA89))</f>
        <v/>
      </c>
    </row>
    <row r="90" spans="1:34" ht="15.75" x14ac:dyDescent="0.25">
      <c r="A90" s="419"/>
      <c r="B90" s="413"/>
      <c r="C90" s="420" t="s">
        <v>119</v>
      </c>
      <c r="D90" s="421"/>
      <c r="E90" s="421"/>
      <c r="F90" s="422"/>
      <c r="G90" s="401" t="str">
        <f>IF(COUNTIF(G$11:G$80,"KV")=0,"0",COUNTIF(G$11:G$80,"KV"))</f>
        <v>0</v>
      </c>
      <c r="H90" s="421"/>
      <c r="I90" s="421"/>
      <c r="J90" s="422"/>
      <c r="K90" s="401" t="str">
        <f>IF(COUNTIF(K$11:K$80,"KV")=0,"0",COUNTIF(K$11:K$80,"KV"))</f>
        <v>0</v>
      </c>
      <c r="L90" s="421"/>
      <c r="M90" s="421"/>
      <c r="N90" s="422"/>
      <c r="O90" s="401" t="str">
        <f>IF(COUNTIF(O$11:O$80,"KV")=0,"0",COUNTIF(O$11:O$80,"KV"))</f>
        <v>0</v>
      </c>
      <c r="P90" s="421"/>
      <c r="Q90" s="421"/>
      <c r="R90" s="422"/>
      <c r="S90" s="401" t="str">
        <f>IF(COUNTIF(S$11:S$80,"KV")=0,"0",COUNTIF(S$11:S$80,"KV"))</f>
        <v>0</v>
      </c>
      <c r="T90" s="421"/>
      <c r="U90" s="421"/>
      <c r="V90" s="422"/>
      <c r="W90" s="401" t="str">
        <f>IF(COUNTIF(W$11:W$80,"KV")=0,"0",COUNTIF(W$11:W$80,"KV"))</f>
        <v>0</v>
      </c>
      <c r="X90" s="421"/>
      <c r="Y90" s="421"/>
      <c r="Z90" s="422"/>
      <c r="AA90" s="401" t="str">
        <f>IF(COUNTIF(AA$11:AA$80,"KV")=0,"0",COUNTIF(AA$11:AA$80,"KV"))</f>
        <v>0</v>
      </c>
      <c r="AB90" s="417"/>
      <c r="AC90" s="417"/>
      <c r="AD90" s="418"/>
      <c r="AE90" s="457" t="str">
        <f t="shared" si="18"/>
        <v/>
      </c>
    </row>
    <row r="91" spans="1:34" ht="15.75" x14ac:dyDescent="0.25">
      <c r="A91" s="423"/>
      <c r="B91" s="424"/>
      <c r="C91" s="425" t="s">
        <v>120</v>
      </c>
      <c r="D91" s="426"/>
      <c r="E91" s="426"/>
      <c r="F91" s="427"/>
      <c r="G91" s="401" t="str">
        <f>IF(COUNTIF(G$11:G$80,"SZG")=0,"0",COUNTIF(G$11:G$80,"SZG"))</f>
        <v>0</v>
      </c>
      <c r="H91" s="426"/>
      <c r="I91" s="426"/>
      <c r="J91" s="427"/>
      <c r="K91" s="401" t="str">
        <f>IF(COUNTIF(K$11:K$80,"SZG")=0,"0",COUNTIF(K$11:K$80,"SZG"))</f>
        <v>0</v>
      </c>
      <c r="L91" s="426"/>
      <c r="M91" s="426"/>
      <c r="N91" s="427"/>
      <c r="O91" s="401" t="str">
        <f>IF(COUNTIF(O$11:O$80,"SZG")=0,"0",COUNTIF(O$11:O$80,"SZG"))</f>
        <v>0</v>
      </c>
      <c r="P91" s="426"/>
      <c r="Q91" s="426"/>
      <c r="R91" s="427"/>
      <c r="S91" s="401">
        <f>COUNTIF(S69:S73,S70)</f>
        <v>1</v>
      </c>
      <c r="T91" s="426"/>
      <c r="U91" s="426"/>
      <c r="V91" s="427"/>
      <c r="W91" s="401">
        <f>IF(COUNTIF(W$11:W$80,"SZG")=0,"0",COUNTIF(W$11:W$80,"SZG"))</f>
        <v>1</v>
      </c>
      <c r="X91" s="426"/>
      <c r="Y91" s="426"/>
      <c r="Z91" s="427"/>
      <c r="AA91" s="401" t="str">
        <f>IF(COUNTIF(AA$11:AA$80,"SZG")=0,"0",COUNTIF(AA$11:AA$80,"SZG"))</f>
        <v>0</v>
      </c>
      <c r="AB91" s="417"/>
      <c r="AC91" s="417"/>
      <c r="AD91" s="418"/>
      <c r="AE91" s="457">
        <f t="shared" si="18"/>
        <v>2</v>
      </c>
    </row>
    <row r="92" spans="1:34" ht="15.75" x14ac:dyDescent="0.25">
      <c r="A92" s="423"/>
      <c r="B92" s="424"/>
      <c r="C92" s="425" t="s">
        <v>121</v>
      </c>
      <c r="D92" s="426"/>
      <c r="E92" s="426"/>
      <c r="F92" s="427"/>
      <c r="G92" s="401" t="str">
        <f>IF(COUNTIF(G$11:G$80,"ZV")=0,"0",COUNTIF(G$11:G$80,"ZV"))</f>
        <v>0</v>
      </c>
      <c r="H92" s="426"/>
      <c r="I92" s="426"/>
      <c r="J92" s="427"/>
      <c r="K92" s="401" t="str">
        <f>IF(COUNTIF(K$11:K$80,"ZV")=0,"0",COUNTIF(K$11:K$80,"ZV"))</f>
        <v>0</v>
      </c>
      <c r="L92" s="426"/>
      <c r="M92" s="426"/>
      <c r="N92" s="427"/>
      <c r="O92" s="401" t="str">
        <f>IF(COUNTIF(O$11:O$80,"ZV")=0,"0",COUNTIF(O$11:O$80,"ZV"))</f>
        <v>0</v>
      </c>
      <c r="P92" s="426"/>
      <c r="Q92" s="426"/>
      <c r="R92" s="427"/>
      <c r="S92" s="401" t="str">
        <f>IF(COUNTIF(S$11:S$80,"ZV")=0,"0",COUNTIF(S$11:S$80,"ZV"))</f>
        <v>0</v>
      </c>
      <c r="T92" s="426"/>
      <c r="U92" s="426"/>
      <c r="V92" s="427"/>
      <c r="W92" s="401" t="str">
        <f>IF(COUNTIF(W$11:W$80,"ZV")=0,"0",COUNTIF(W$11:W$80,"ZV"))</f>
        <v>0</v>
      </c>
      <c r="X92" s="426"/>
      <c r="Y92" s="426"/>
      <c r="Z92" s="427"/>
      <c r="AA92" s="401">
        <f>IF(COUNTIF(AA$11:AA$80,"ZV")=0,"0",COUNTIF(AA$11:AA$80,"ZV"))</f>
        <v>2</v>
      </c>
      <c r="AB92" s="417"/>
      <c r="AC92" s="417"/>
      <c r="AD92" s="418"/>
      <c r="AE92" s="457">
        <f>IF(SUM(G92:AA92)=0,"",SUM(G92:AA92))</f>
        <v>2</v>
      </c>
    </row>
    <row r="93" spans="1:34" ht="13.5" thickBot="1" x14ac:dyDescent="0.25">
      <c r="A93" s="161"/>
      <c r="B93" s="162"/>
      <c r="C93" s="163" t="s">
        <v>27</v>
      </c>
      <c r="D93" s="164"/>
      <c r="E93" s="164"/>
      <c r="F93" s="165"/>
      <c r="G93" s="166">
        <f>IF(SUM(G84:G92)=0,"",SUM(G84:G92))</f>
        <v>9</v>
      </c>
      <c r="H93" s="164"/>
      <c r="I93" s="164"/>
      <c r="J93" s="165"/>
      <c r="K93" s="166">
        <f>IF(SUM(K84:K92)=0,"",SUM(K84:K92))</f>
        <v>10</v>
      </c>
      <c r="L93" s="164"/>
      <c r="M93" s="164"/>
      <c r="N93" s="165"/>
      <c r="O93" s="166">
        <f>IF(SUM(O84:O92)=0,"",SUM(O84:O92))</f>
        <v>10</v>
      </c>
      <c r="P93" s="164"/>
      <c r="Q93" s="164"/>
      <c r="R93" s="165"/>
      <c r="S93" s="166">
        <f>IF(SUM(S84:S92)=0,"",SUM(S84:S92))</f>
        <v>11</v>
      </c>
      <c r="T93" s="164"/>
      <c r="U93" s="164"/>
      <c r="V93" s="165"/>
      <c r="W93" s="166">
        <f>IF(SUM(W84:W92)=0,"",SUM(W84:W92))</f>
        <v>11</v>
      </c>
      <c r="X93" s="164"/>
      <c r="Y93" s="164"/>
      <c r="Z93" s="165"/>
      <c r="AA93" s="166">
        <f>IF(SUM(AA84:AA92)=0,"",SUM(AA84:AA92))</f>
        <v>10</v>
      </c>
      <c r="AB93" s="164"/>
      <c r="AC93" s="164"/>
      <c r="AD93" s="165"/>
      <c r="AE93" s="458">
        <f>IF(SUM(G93:AA93)=0,"",SUM(G93:AA93))</f>
        <v>61</v>
      </c>
    </row>
    <row r="94" spans="1:34" s="173" customFormat="1" ht="19.5" thickTop="1" thickBot="1" x14ac:dyDescent="0.3">
      <c r="A94" s="167"/>
      <c r="B94" s="168"/>
      <c r="C94" s="169" t="s">
        <v>169</v>
      </c>
      <c r="D94" s="170"/>
      <c r="E94" s="170"/>
      <c r="F94" s="171"/>
      <c r="G94" s="170"/>
      <c r="H94" s="170"/>
      <c r="I94" s="170"/>
      <c r="J94" s="171"/>
      <c r="K94" s="172"/>
      <c r="L94" s="170"/>
      <c r="M94" s="170"/>
      <c r="N94" s="171"/>
      <c r="O94" s="170"/>
      <c r="P94" s="170"/>
      <c r="Q94" s="170"/>
      <c r="R94" s="171"/>
      <c r="S94" s="172"/>
      <c r="T94" s="170"/>
      <c r="U94" s="170"/>
      <c r="V94" s="171"/>
      <c r="W94" s="170"/>
      <c r="X94" s="170"/>
      <c r="Y94" s="170"/>
      <c r="Z94" s="171"/>
      <c r="AA94" s="172"/>
      <c r="AB94" s="170"/>
      <c r="AC94" s="170"/>
      <c r="AD94" s="171"/>
      <c r="AE94" s="459"/>
      <c r="AF94" s="774"/>
      <c r="AG94" s="775"/>
    </row>
    <row r="95" spans="1:34" s="173" customFormat="1" ht="15.75" x14ac:dyDescent="0.25">
      <c r="A95" s="736" t="s">
        <v>319</v>
      </c>
      <c r="B95" s="737" t="s">
        <v>23</v>
      </c>
      <c r="C95" s="843" t="s">
        <v>320</v>
      </c>
      <c r="D95" s="741"/>
      <c r="E95" s="742"/>
      <c r="F95" s="743"/>
      <c r="G95" s="740"/>
      <c r="H95" s="852">
        <v>16</v>
      </c>
      <c r="I95" s="852">
        <v>12</v>
      </c>
      <c r="J95" s="853">
        <v>3</v>
      </c>
      <c r="K95" s="854" t="s">
        <v>102</v>
      </c>
      <c r="L95" s="852">
        <v>16</v>
      </c>
      <c r="M95" s="852">
        <v>12</v>
      </c>
      <c r="N95" s="853">
        <v>3</v>
      </c>
      <c r="O95" s="854" t="s">
        <v>102</v>
      </c>
      <c r="P95" s="852">
        <v>16</v>
      </c>
      <c r="Q95" s="852">
        <v>12</v>
      </c>
      <c r="R95" s="853">
        <v>3</v>
      </c>
      <c r="S95" s="854" t="s">
        <v>102</v>
      </c>
      <c r="T95" s="852">
        <v>16</v>
      </c>
      <c r="U95" s="852">
        <v>12</v>
      </c>
      <c r="V95" s="853">
        <v>3</v>
      </c>
      <c r="W95" s="854" t="s">
        <v>102</v>
      </c>
      <c r="X95" s="738"/>
      <c r="Y95" s="738"/>
      <c r="Z95" s="739"/>
      <c r="AA95" s="740"/>
      <c r="AB95" s="738"/>
      <c r="AC95" s="738"/>
      <c r="AD95" s="739"/>
      <c r="AE95" s="740"/>
      <c r="AF95" s="773" t="s">
        <v>145</v>
      </c>
      <c r="AG95" s="776" t="s">
        <v>322</v>
      </c>
    </row>
    <row r="96" spans="1:34" s="173" customFormat="1" ht="15.75" x14ac:dyDescent="0.25">
      <c r="A96" s="736" t="s">
        <v>172</v>
      </c>
      <c r="B96" s="261" t="s">
        <v>23</v>
      </c>
      <c r="C96" s="744" t="s">
        <v>215</v>
      </c>
      <c r="D96" s="738"/>
      <c r="E96" s="738"/>
      <c r="F96" s="739"/>
      <c r="G96" s="740"/>
      <c r="H96" s="852"/>
      <c r="I96" s="852"/>
      <c r="J96" s="853"/>
      <c r="K96" s="854"/>
      <c r="L96" s="852"/>
      <c r="M96" s="852">
        <v>28</v>
      </c>
      <c r="N96" s="853">
        <v>3</v>
      </c>
      <c r="O96" s="854" t="s">
        <v>102</v>
      </c>
      <c r="P96" s="852"/>
      <c r="Q96" s="852"/>
      <c r="R96" s="853"/>
      <c r="S96" s="854"/>
      <c r="T96" s="852"/>
      <c r="U96" s="852">
        <v>28</v>
      </c>
      <c r="V96" s="853">
        <v>3</v>
      </c>
      <c r="W96" s="854" t="s">
        <v>102</v>
      </c>
      <c r="X96" s="738"/>
      <c r="Y96" s="738"/>
      <c r="Z96" s="739"/>
      <c r="AA96" s="740"/>
      <c r="AB96" s="738"/>
      <c r="AC96" s="738"/>
      <c r="AD96" s="739"/>
      <c r="AE96" s="740"/>
      <c r="AF96" s="769" t="s">
        <v>164</v>
      </c>
      <c r="AG96" s="777" t="s">
        <v>255</v>
      </c>
    </row>
    <row r="97" spans="1:33" s="173" customFormat="1" ht="15.75" x14ac:dyDescent="0.25">
      <c r="A97" s="736" t="s">
        <v>173</v>
      </c>
      <c r="B97" s="261" t="s">
        <v>23</v>
      </c>
      <c r="C97" s="744" t="s">
        <v>216</v>
      </c>
      <c r="D97" s="738"/>
      <c r="E97" s="738"/>
      <c r="F97" s="739"/>
      <c r="G97" s="740"/>
      <c r="H97" s="852"/>
      <c r="I97" s="852"/>
      <c r="J97" s="853"/>
      <c r="K97" s="854"/>
      <c r="L97" s="852"/>
      <c r="M97" s="852"/>
      <c r="N97" s="853"/>
      <c r="O97" s="854"/>
      <c r="P97" s="852"/>
      <c r="Q97" s="852">
        <v>28</v>
      </c>
      <c r="R97" s="853">
        <v>3</v>
      </c>
      <c r="S97" s="854" t="s">
        <v>102</v>
      </c>
      <c r="T97" s="852"/>
      <c r="U97" s="852"/>
      <c r="V97" s="853"/>
      <c r="W97" s="854"/>
      <c r="X97" s="738"/>
      <c r="Y97" s="738"/>
      <c r="Z97" s="739"/>
      <c r="AA97" s="740"/>
      <c r="AB97" s="738"/>
      <c r="AC97" s="738"/>
      <c r="AD97" s="739"/>
      <c r="AE97" s="740"/>
      <c r="AF97" s="769" t="s">
        <v>164</v>
      </c>
      <c r="AG97" s="777" t="s">
        <v>255</v>
      </c>
    </row>
    <row r="98" spans="1:33" s="173" customFormat="1" ht="15.75" x14ac:dyDescent="0.25">
      <c r="A98" s="736" t="s">
        <v>174</v>
      </c>
      <c r="B98" s="807" t="s">
        <v>23</v>
      </c>
      <c r="C98" s="844" t="s">
        <v>217</v>
      </c>
      <c r="D98" s="738"/>
      <c r="E98" s="738"/>
      <c r="F98" s="739"/>
      <c r="G98" s="740"/>
      <c r="H98" s="852"/>
      <c r="I98" s="852"/>
      <c r="J98" s="853"/>
      <c r="K98" s="854"/>
      <c r="L98" s="852"/>
      <c r="M98" s="852"/>
      <c r="N98" s="853"/>
      <c r="O98" s="854"/>
      <c r="P98" s="852"/>
      <c r="Q98" s="852">
        <v>28</v>
      </c>
      <c r="R98" s="853">
        <v>3</v>
      </c>
      <c r="S98" s="854" t="s">
        <v>102</v>
      </c>
      <c r="T98" s="852"/>
      <c r="U98" s="852">
        <v>28</v>
      </c>
      <c r="V98" s="853">
        <v>3</v>
      </c>
      <c r="W98" s="854" t="s">
        <v>102</v>
      </c>
      <c r="X98" s="738"/>
      <c r="Y98" s="738"/>
      <c r="Z98" s="739"/>
      <c r="AA98" s="740"/>
      <c r="AB98" s="738"/>
      <c r="AC98" s="738"/>
      <c r="AD98" s="739"/>
      <c r="AE98" s="740"/>
      <c r="AF98" s="769" t="s">
        <v>164</v>
      </c>
      <c r="AG98" s="777" t="s">
        <v>256</v>
      </c>
    </row>
    <row r="99" spans="1:33" s="173" customFormat="1" ht="15.75" x14ac:dyDescent="0.25">
      <c r="A99" s="736" t="s">
        <v>462</v>
      </c>
      <c r="B99" s="807" t="s">
        <v>23</v>
      </c>
      <c r="C99" s="844" t="s">
        <v>461</v>
      </c>
      <c r="D99" s="738"/>
      <c r="E99" s="738"/>
      <c r="F99" s="739"/>
      <c r="G99" s="740"/>
      <c r="H99" s="852"/>
      <c r="I99" s="852"/>
      <c r="J99" s="853"/>
      <c r="K99" s="854"/>
      <c r="L99" s="852"/>
      <c r="M99" s="852"/>
      <c r="N99" s="853"/>
      <c r="O99" s="854"/>
      <c r="P99" s="852"/>
      <c r="Q99" s="852">
        <v>28</v>
      </c>
      <c r="R99" s="853">
        <v>3</v>
      </c>
      <c r="S99" s="854" t="s">
        <v>102</v>
      </c>
      <c r="T99" s="852"/>
      <c r="U99" s="852">
        <v>28</v>
      </c>
      <c r="V99" s="853">
        <v>3</v>
      </c>
      <c r="W99" s="854" t="s">
        <v>102</v>
      </c>
      <c r="X99" s="738"/>
      <c r="Y99" s="738"/>
      <c r="Z99" s="739"/>
      <c r="AA99" s="740"/>
      <c r="AB99" s="738"/>
      <c r="AC99" s="738"/>
      <c r="AD99" s="739"/>
      <c r="AE99" s="740"/>
      <c r="AF99" s="769" t="s">
        <v>164</v>
      </c>
      <c r="AG99" s="777" t="s">
        <v>256</v>
      </c>
    </row>
    <row r="100" spans="1:33" s="173" customFormat="1" ht="15.75" x14ac:dyDescent="0.25">
      <c r="A100" s="736" t="s">
        <v>175</v>
      </c>
      <c r="B100" s="261" t="s">
        <v>23</v>
      </c>
      <c r="C100" s="744" t="s">
        <v>218</v>
      </c>
      <c r="D100" s="738"/>
      <c r="E100" s="738"/>
      <c r="F100" s="739"/>
      <c r="G100" s="740"/>
      <c r="H100" s="852"/>
      <c r="I100" s="852"/>
      <c r="J100" s="853"/>
      <c r="K100" s="854"/>
      <c r="L100" s="852"/>
      <c r="M100" s="852"/>
      <c r="N100" s="853"/>
      <c r="O100" s="854"/>
      <c r="P100" s="852"/>
      <c r="Q100" s="852">
        <v>28</v>
      </c>
      <c r="R100" s="853">
        <v>3</v>
      </c>
      <c r="S100" s="854" t="s">
        <v>103</v>
      </c>
      <c r="T100" s="852"/>
      <c r="U100" s="852"/>
      <c r="V100" s="853"/>
      <c r="W100" s="854"/>
      <c r="X100" s="738"/>
      <c r="Y100" s="738"/>
      <c r="Z100" s="739"/>
      <c r="AA100" s="740"/>
      <c r="AB100" s="738"/>
      <c r="AC100" s="738"/>
      <c r="AD100" s="739"/>
      <c r="AE100" s="740"/>
      <c r="AF100" s="769" t="s">
        <v>164</v>
      </c>
      <c r="AG100" s="777" t="s">
        <v>257</v>
      </c>
    </row>
    <row r="101" spans="1:33" s="173" customFormat="1" ht="15.75" x14ac:dyDescent="0.25">
      <c r="A101" s="736" t="s">
        <v>176</v>
      </c>
      <c r="B101" s="261" t="s">
        <v>23</v>
      </c>
      <c r="C101" s="744" t="s">
        <v>219</v>
      </c>
      <c r="D101" s="738"/>
      <c r="E101" s="738"/>
      <c r="F101" s="739"/>
      <c r="G101" s="740"/>
      <c r="H101" s="852"/>
      <c r="I101" s="852"/>
      <c r="J101" s="853"/>
      <c r="K101" s="854"/>
      <c r="L101" s="852"/>
      <c r="M101" s="852"/>
      <c r="N101" s="853"/>
      <c r="O101" s="854"/>
      <c r="P101" s="852"/>
      <c r="Q101" s="852"/>
      <c r="R101" s="853"/>
      <c r="S101" s="854"/>
      <c r="T101" s="852"/>
      <c r="U101" s="852">
        <v>28</v>
      </c>
      <c r="V101" s="853">
        <v>3</v>
      </c>
      <c r="W101" s="854" t="s">
        <v>103</v>
      </c>
      <c r="X101" s="738"/>
      <c r="Y101" s="738"/>
      <c r="Z101" s="739"/>
      <c r="AA101" s="740"/>
      <c r="AB101" s="738"/>
      <c r="AC101" s="738"/>
      <c r="AD101" s="739"/>
      <c r="AE101" s="740"/>
      <c r="AF101" s="769" t="s">
        <v>164</v>
      </c>
      <c r="AG101" s="777" t="s">
        <v>257</v>
      </c>
    </row>
    <row r="102" spans="1:33" s="173" customFormat="1" ht="15.75" x14ac:dyDescent="0.25">
      <c r="A102" s="736" t="s">
        <v>183</v>
      </c>
      <c r="B102" s="261" t="s">
        <v>23</v>
      </c>
      <c r="C102" s="744" t="s">
        <v>225</v>
      </c>
      <c r="D102" s="738"/>
      <c r="E102" s="738"/>
      <c r="F102" s="739"/>
      <c r="G102" s="740"/>
      <c r="H102" s="852"/>
      <c r="I102" s="852"/>
      <c r="J102" s="853"/>
      <c r="K102" s="854"/>
      <c r="L102" s="852"/>
      <c r="M102" s="852">
        <v>28</v>
      </c>
      <c r="N102" s="853">
        <v>3</v>
      </c>
      <c r="O102" s="854" t="s">
        <v>103</v>
      </c>
      <c r="P102" s="852"/>
      <c r="Q102" s="852"/>
      <c r="R102" s="853"/>
      <c r="S102" s="854"/>
      <c r="T102" s="852"/>
      <c r="U102" s="852">
        <v>28</v>
      </c>
      <c r="V102" s="853">
        <v>3</v>
      </c>
      <c r="W102" s="854" t="s">
        <v>103</v>
      </c>
      <c r="X102" s="738"/>
      <c r="Y102" s="738"/>
      <c r="Z102" s="739"/>
      <c r="AA102" s="740"/>
      <c r="AB102" s="738"/>
      <c r="AC102" s="738"/>
      <c r="AD102" s="739"/>
      <c r="AE102" s="740"/>
      <c r="AF102" s="769" t="s">
        <v>164</v>
      </c>
      <c r="AG102" s="777" t="s">
        <v>260</v>
      </c>
    </row>
    <row r="103" spans="1:33" s="173" customFormat="1" ht="15.75" x14ac:dyDescent="0.25">
      <c r="A103" s="736" t="s">
        <v>184</v>
      </c>
      <c r="B103" s="261" t="s">
        <v>23</v>
      </c>
      <c r="C103" s="744" t="s">
        <v>226</v>
      </c>
      <c r="D103" s="738"/>
      <c r="E103" s="738"/>
      <c r="F103" s="739"/>
      <c r="G103" s="740"/>
      <c r="H103" s="852"/>
      <c r="I103" s="852"/>
      <c r="J103" s="853"/>
      <c r="K103" s="854"/>
      <c r="L103" s="852"/>
      <c r="M103" s="852"/>
      <c r="N103" s="853"/>
      <c r="O103" s="854"/>
      <c r="P103" s="852"/>
      <c r="Q103" s="852">
        <v>28</v>
      </c>
      <c r="R103" s="853">
        <v>3</v>
      </c>
      <c r="S103" s="854" t="s">
        <v>103</v>
      </c>
      <c r="T103" s="852"/>
      <c r="U103" s="852"/>
      <c r="V103" s="853"/>
      <c r="W103" s="854"/>
      <c r="X103" s="738"/>
      <c r="Y103" s="738"/>
      <c r="Z103" s="739"/>
      <c r="AA103" s="740"/>
      <c r="AB103" s="738"/>
      <c r="AC103" s="738"/>
      <c r="AD103" s="739"/>
      <c r="AE103" s="740"/>
      <c r="AF103" s="769" t="s">
        <v>164</v>
      </c>
      <c r="AG103" s="777" t="s">
        <v>260</v>
      </c>
    </row>
    <row r="104" spans="1:33" s="173" customFormat="1" ht="15.75" x14ac:dyDescent="0.25">
      <c r="A104" s="736" t="s">
        <v>185</v>
      </c>
      <c r="B104" s="261" t="s">
        <v>23</v>
      </c>
      <c r="C104" s="744" t="s">
        <v>227</v>
      </c>
      <c r="D104" s="738"/>
      <c r="E104" s="738"/>
      <c r="F104" s="739"/>
      <c r="G104" s="740"/>
      <c r="H104" s="852"/>
      <c r="I104" s="852"/>
      <c r="J104" s="853"/>
      <c r="K104" s="854"/>
      <c r="L104" s="852"/>
      <c r="M104" s="852">
        <v>28</v>
      </c>
      <c r="N104" s="853">
        <v>3</v>
      </c>
      <c r="O104" s="854" t="s">
        <v>103</v>
      </c>
      <c r="P104" s="852"/>
      <c r="Q104" s="852">
        <v>28</v>
      </c>
      <c r="R104" s="853">
        <v>3</v>
      </c>
      <c r="S104" s="854" t="s">
        <v>103</v>
      </c>
      <c r="T104" s="852"/>
      <c r="U104" s="852">
        <v>28</v>
      </c>
      <c r="V104" s="853">
        <v>3</v>
      </c>
      <c r="W104" s="854" t="s">
        <v>103</v>
      </c>
      <c r="X104" s="738"/>
      <c r="Y104" s="738"/>
      <c r="Z104" s="739"/>
      <c r="AA104" s="740"/>
      <c r="AB104" s="738"/>
      <c r="AC104" s="738"/>
      <c r="AD104" s="739"/>
      <c r="AE104" s="740"/>
      <c r="AF104" s="769" t="s">
        <v>164</v>
      </c>
      <c r="AG104" s="777" t="s">
        <v>261</v>
      </c>
    </row>
    <row r="105" spans="1:33" s="173" customFormat="1" ht="15.75" x14ac:dyDescent="0.25">
      <c r="A105" s="736" t="s">
        <v>186</v>
      </c>
      <c r="B105" s="261" t="s">
        <v>23</v>
      </c>
      <c r="C105" s="744" t="s">
        <v>228</v>
      </c>
      <c r="D105" s="738"/>
      <c r="E105" s="738"/>
      <c r="F105" s="739"/>
      <c r="G105" s="740"/>
      <c r="H105" s="852"/>
      <c r="I105" s="852"/>
      <c r="J105" s="853"/>
      <c r="K105" s="854"/>
      <c r="L105" s="852"/>
      <c r="M105" s="852"/>
      <c r="N105" s="853"/>
      <c r="O105" s="854"/>
      <c r="P105" s="852"/>
      <c r="Q105" s="852">
        <v>28</v>
      </c>
      <c r="R105" s="853">
        <v>3</v>
      </c>
      <c r="S105" s="854" t="s">
        <v>103</v>
      </c>
      <c r="T105" s="852"/>
      <c r="U105" s="852">
        <v>28</v>
      </c>
      <c r="V105" s="853">
        <v>3</v>
      </c>
      <c r="W105" s="854" t="s">
        <v>103</v>
      </c>
      <c r="X105" s="738"/>
      <c r="Y105" s="738"/>
      <c r="Z105" s="739"/>
      <c r="AA105" s="740"/>
      <c r="AB105" s="738"/>
      <c r="AC105" s="738"/>
      <c r="AD105" s="739"/>
      <c r="AE105" s="740"/>
      <c r="AF105" s="769" t="s">
        <v>164</v>
      </c>
      <c r="AG105" s="777" t="s">
        <v>261</v>
      </c>
    </row>
    <row r="106" spans="1:33" s="173" customFormat="1" ht="15.75" x14ac:dyDescent="0.25">
      <c r="A106" s="736" t="s">
        <v>177</v>
      </c>
      <c r="B106" s="261" t="s">
        <v>23</v>
      </c>
      <c r="C106" s="744" t="s">
        <v>303</v>
      </c>
      <c r="D106" s="738"/>
      <c r="E106" s="738"/>
      <c r="F106" s="739"/>
      <c r="G106" s="740"/>
      <c r="H106" s="852"/>
      <c r="I106" s="852">
        <v>28</v>
      </c>
      <c r="J106" s="853">
        <v>3</v>
      </c>
      <c r="K106" s="854" t="s">
        <v>103</v>
      </c>
      <c r="L106" s="852"/>
      <c r="M106" s="852"/>
      <c r="N106" s="853"/>
      <c r="O106" s="854"/>
      <c r="P106" s="852"/>
      <c r="Q106" s="852">
        <v>28</v>
      </c>
      <c r="R106" s="853">
        <v>3</v>
      </c>
      <c r="S106" s="854" t="s">
        <v>103</v>
      </c>
      <c r="T106" s="852"/>
      <c r="U106" s="852"/>
      <c r="V106" s="853"/>
      <c r="W106" s="854"/>
      <c r="X106" s="738"/>
      <c r="Y106" s="738"/>
      <c r="Z106" s="739"/>
      <c r="AA106" s="740"/>
      <c r="AB106" s="738"/>
      <c r="AC106" s="738"/>
      <c r="AD106" s="739"/>
      <c r="AE106" s="740"/>
      <c r="AF106" s="769" t="s">
        <v>164</v>
      </c>
      <c r="AG106" s="777" t="s">
        <v>256</v>
      </c>
    </row>
    <row r="107" spans="1:33" s="173" customFormat="1" ht="15.75" x14ac:dyDescent="0.25">
      <c r="A107" s="736" t="s">
        <v>178</v>
      </c>
      <c r="B107" s="261" t="s">
        <v>23</v>
      </c>
      <c r="C107" s="744" t="s">
        <v>220</v>
      </c>
      <c r="D107" s="738"/>
      <c r="E107" s="738"/>
      <c r="F107" s="739"/>
      <c r="G107" s="740"/>
      <c r="H107" s="852"/>
      <c r="I107" s="852"/>
      <c r="J107" s="853"/>
      <c r="K107" s="854"/>
      <c r="L107" s="852"/>
      <c r="M107" s="852">
        <v>28</v>
      </c>
      <c r="N107" s="853">
        <v>3</v>
      </c>
      <c r="O107" s="854" t="s">
        <v>103</v>
      </c>
      <c r="P107" s="852"/>
      <c r="Q107" s="852"/>
      <c r="R107" s="853"/>
      <c r="S107" s="854"/>
      <c r="T107" s="852"/>
      <c r="U107" s="852">
        <v>28</v>
      </c>
      <c r="V107" s="853">
        <v>3</v>
      </c>
      <c r="W107" s="854" t="s">
        <v>103</v>
      </c>
      <c r="X107" s="738"/>
      <c r="Y107" s="738"/>
      <c r="Z107" s="739"/>
      <c r="AA107" s="740"/>
      <c r="AB107" s="738"/>
      <c r="AC107" s="738"/>
      <c r="AD107" s="739"/>
      <c r="AE107" s="740"/>
      <c r="AF107" s="769" t="s">
        <v>164</v>
      </c>
      <c r="AG107" s="777" t="s">
        <v>256</v>
      </c>
    </row>
    <row r="108" spans="1:33" s="173" customFormat="1" ht="15.75" x14ac:dyDescent="0.25">
      <c r="A108" s="736" t="s">
        <v>179</v>
      </c>
      <c r="B108" s="261" t="s">
        <v>23</v>
      </c>
      <c r="C108" s="744" t="s">
        <v>221</v>
      </c>
      <c r="D108" s="738"/>
      <c r="E108" s="738"/>
      <c r="F108" s="739"/>
      <c r="G108" s="740"/>
      <c r="H108" s="852"/>
      <c r="I108" s="852">
        <v>28</v>
      </c>
      <c r="J108" s="853">
        <v>3</v>
      </c>
      <c r="K108" s="854" t="s">
        <v>103</v>
      </c>
      <c r="L108" s="852"/>
      <c r="M108" s="852"/>
      <c r="N108" s="853"/>
      <c r="O108" s="854"/>
      <c r="P108" s="852"/>
      <c r="Q108" s="852">
        <v>28</v>
      </c>
      <c r="R108" s="853">
        <v>3</v>
      </c>
      <c r="S108" s="854" t="s">
        <v>103</v>
      </c>
      <c r="T108" s="852"/>
      <c r="U108" s="852"/>
      <c r="V108" s="853"/>
      <c r="W108" s="854"/>
      <c r="X108" s="738"/>
      <c r="Y108" s="738"/>
      <c r="Z108" s="739"/>
      <c r="AA108" s="740"/>
      <c r="AB108" s="738"/>
      <c r="AC108" s="738"/>
      <c r="AD108" s="739"/>
      <c r="AE108" s="740"/>
      <c r="AF108" s="769" t="s">
        <v>164</v>
      </c>
      <c r="AG108" s="777" t="s">
        <v>258</v>
      </c>
    </row>
    <row r="109" spans="1:33" s="173" customFormat="1" ht="15.75" x14ac:dyDescent="0.25">
      <c r="A109" s="736" t="s">
        <v>180</v>
      </c>
      <c r="B109" s="261" t="s">
        <v>23</v>
      </c>
      <c r="C109" s="744" t="s">
        <v>222</v>
      </c>
      <c r="D109" s="738"/>
      <c r="E109" s="738"/>
      <c r="F109" s="739"/>
      <c r="G109" s="740"/>
      <c r="H109" s="852"/>
      <c r="I109" s="852"/>
      <c r="J109" s="853"/>
      <c r="K109" s="854"/>
      <c r="L109" s="852"/>
      <c r="M109" s="852">
        <v>28</v>
      </c>
      <c r="N109" s="853">
        <v>3</v>
      </c>
      <c r="O109" s="854" t="s">
        <v>103</v>
      </c>
      <c r="P109" s="852"/>
      <c r="Q109" s="852"/>
      <c r="R109" s="853"/>
      <c r="S109" s="854"/>
      <c r="T109" s="852"/>
      <c r="U109" s="852">
        <v>28</v>
      </c>
      <c r="V109" s="853">
        <v>3</v>
      </c>
      <c r="W109" s="854" t="s">
        <v>103</v>
      </c>
      <c r="X109" s="738"/>
      <c r="Y109" s="738"/>
      <c r="Z109" s="739"/>
      <c r="AA109" s="740"/>
      <c r="AB109" s="738"/>
      <c r="AC109" s="738"/>
      <c r="AD109" s="739"/>
      <c r="AE109" s="740"/>
      <c r="AF109" s="769" t="s">
        <v>164</v>
      </c>
      <c r="AG109" s="777" t="s">
        <v>258</v>
      </c>
    </row>
    <row r="110" spans="1:33" s="173" customFormat="1" ht="15.75" x14ac:dyDescent="0.25">
      <c r="A110" s="736" t="s">
        <v>181</v>
      </c>
      <c r="B110" s="261" t="s">
        <v>23</v>
      </c>
      <c r="C110" s="744" t="s">
        <v>223</v>
      </c>
      <c r="D110" s="738"/>
      <c r="E110" s="738"/>
      <c r="F110" s="739"/>
      <c r="G110" s="740"/>
      <c r="H110" s="852"/>
      <c r="I110" s="852"/>
      <c r="J110" s="853"/>
      <c r="K110" s="854"/>
      <c r="L110" s="852"/>
      <c r="M110" s="852"/>
      <c r="N110" s="853"/>
      <c r="O110" s="854"/>
      <c r="P110" s="852"/>
      <c r="Q110" s="852">
        <v>28</v>
      </c>
      <c r="R110" s="853">
        <v>3</v>
      </c>
      <c r="S110" s="854" t="s">
        <v>103</v>
      </c>
      <c r="T110" s="852"/>
      <c r="U110" s="852"/>
      <c r="V110" s="853"/>
      <c r="W110" s="854"/>
      <c r="X110" s="738"/>
      <c r="Y110" s="738"/>
      <c r="Z110" s="739"/>
      <c r="AA110" s="740"/>
      <c r="AB110" s="738"/>
      <c r="AC110" s="738"/>
      <c r="AD110" s="739"/>
      <c r="AE110" s="740"/>
      <c r="AF110" s="769" t="s">
        <v>164</v>
      </c>
      <c r="AG110" s="777" t="s">
        <v>259</v>
      </c>
    </row>
    <row r="111" spans="1:33" s="173" customFormat="1" ht="15.75" x14ac:dyDescent="0.25">
      <c r="A111" s="736" t="s">
        <v>182</v>
      </c>
      <c r="B111" s="261" t="s">
        <v>23</v>
      </c>
      <c r="C111" s="744" t="s">
        <v>224</v>
      </c>
      <c r="D111" s="738"/>
      <c r="E111" s="738"/>
      <c r="F111" s="739"/>
      <c r="G111" s="740"/>
      <c r="H111" s="852"/>
      <c r="I111" s="852"/>
      <c r="J111" s="853"/>
      <c r="K111" s="854"/>
      <c r="L111" s="852"/>
      <c r="M111" s="852"/>
      <c r="N111" s="853"/>
      <c r="O111" s="854"/>
      <c r="P111" s="852"/>
      <c r="Q111" s="852"/>
      <c r="R111" s="853"/>
      <c r="S111" s="854"/>
      <c r="T111" s="852"/>
      <c r="U111" s="852">
        <v>28</v>
      </c>
      <c r="V111" s="853">
        <v>3</v>
      </c>
      <c r="W111" s="854" t="s">
        <v>103</v>
      </c>
      <c r="X111" s="738"/>
      <c r="Y111" s="738"/>
      <c r="Z111" s="739"/>
      <c r="AA111" s="740"/>
      <c r="AB111" s="738"/>
      <c r="AC111" s="738"/>
      <c r="AD111" s="739"/>
      <c r="AE111" s="740"/>
      <c r="AF111" s="769" t="s">
        <v>164</v>
      </c>
      <c r="AG111" s="777" t="s">
        <v>259</v>
      </c>
    </row>
    <row r="112" spans="1:33" s="173" customFormat="1" ht="15.75" x14ac:dyDescent="0.25">
      <c r="A112" s="736" t="s">
        <v>313</v>
      </c>
      <c r="B112" s="261" t="s">
        <v>23</v>
      </c>
      <c r="C112" s="744" t="s">
        <v>314</v>
      </c>
      <c r="D112" s="738"/>
      <c r="E112" s="738"/>
      <c r="F112" s="739"/>
      <c r="G112" s="740"/>
      <c r="H112" s="852"/>
      <c r="I112" s="852">
        <v>28</v>
      </c>
      <c r="J112" s="853">
        <v>3</v>
      </c>
      <c r="K112" s="854" t="s">
        <v>103</v>
      </c>
      <c r="L112" s="852"/>
      <c r="M112" s="852"/>
      <c r="N112" s="853"/>
      <c r="O112" s="854"/>
      <c r="P112" s="852"/>
      <c r="Q112" s="852">
        <v>28</v>
      </c>
      <c r="R112" s="853">
        <v>3</v>
      </c>
      <c r="S112" s="854" t="s">
        <v>103</v>
      </c>
      <c r="T112" s="852"/>
      <c r="U112" s="852"/>
      <c r="V112" s="853"/>
      <c r="W112" s="854"/>
      <c r="X112" s="738"/>
      <c r="Y112" s="738"/>
      <c r="Z112" s="739"/>
      <c r="AA112" s="740"/>
      <c r="AB112" s="738"/>
      <c r="AC112" s="738"/>
      <c r="AD112" s="739"/>
      <c r="AE112" s="740"/>
      <c r="AF112" s="769" t="s">
        <v>164</v>
      </c>
      <c r="AG112" s="777" t="s">
        <v>321</v>
      </c>
    </row>
    <row r="113" spans="1:33" s="173" customFormat="1" ht="15.75" x14ac:dyDescent="0.25">
      <c r="A113" s="751" t="s">
        <v>315</v>
      </c>
      <c r="B113" s="261" t="s">
        <v>23</v>
      </c>
      <c r="C113" s="845" t="s">
        <v>316</v>
      </c>
      <c r="D113" s="738"/>
      <c r="E113" s="738"/>
      <c r="F113" s="739"/>
      <c r="G113" s="740"/>
      <c r="H113" s="852"/>
      <c r="I113" s="852"/>
      <c r="J113" s="853"/>
      <c r="K113" s="854"/>
      <c r="L113" s="852"/>
      <c r="M113" s="852">
        <v>28</v>
      </c>
      <c r="N113" s="853">
        <v>3</v>
      </c>
      <c r="O113" s="854" t="s">
        <v>103</v>
      </c>
      <c r="P113" s="852"/>
      <c r="Q113" s="852"/>
      <c r="R113" s="853"/>
      <c r="S113" s="854"/>
      <c r="T113" s="852"/>
      <c r="U113" s="852">
        <v>28</v>
      </c>
      <c r="V113" s="853">
        <v>3</v>
      </c>
      <c r="W113" s="854" t="s">
        <v>103</v>
      </c>
      <c r="X113" s="738"/>
      <c r="Y113" s="738"/>
      <c r="Z113" s="739"/>
      <c r="AA113" s="740"/>
      <c r="AB113" s="738"/>
      <c r="AC113" s="738"/>
      <c r="AD113" s="739"/>
      <c r="AE113" s="740"/>
      <c r="AF113" s="769" t="s">
        <v>164</v>
      </c>
      <c r="AG113" s="777" t="s">
        <v>321</v>
      </c>
    </row>
    <row r="114" spans="1:33" s="173" customFormat="1" ht="15.75" x14ac:dyDescent="0.25">
      <c r="A114" s="751" t="s">
        <v>508</v>
      </c>
      <c r="B114" s="261" t="s">
        <v>23</v>
      </c>
      <c r="C114" s="845" t="s">
        <v>507</v>
      </c>
      <c r="D114" s="738"/>
      <c r="E114" s="738"/>
      <c r="F114" s="739"/>
      <c r="G114" s="740"/>
      <c r="H114" s="852"/>
      <c r="I114" s="852"/>
      <c r="J114" s="853"/>
      <c r="K114" s="854"/>
      <c r="L114" s="852"/>
      <c r="M114" s="852"/>
      <c r="N114" s="853"/>
      <c r="O114" s="854"/>
      <c r="P114" s="852"/>
      <c r="Q114" s="852">
        <v>28</v>
      </c>
      <c r="R114" s="853">
        <v>3</v>
      </c>
      <c r="S114" s="854" t="s">
        <v>103</v>
      </c>
      <c r="T114" s="852"/>
      <c r="U114" s="852">
        <v>28</v>
      </c>
      <c r="V114" s="853">
        <v>3</v>
      </c>
      <c r="W114" s="854" t="s">
        <v>103</v>
      </c>
      <c r="X114" s="738"/>
      <c r="Y114" s="738"/>
      <c r="Z114" s="739"/>
      <c r="AA114" s="740"/>
      <c r="AB114" s="738"/>
      <c r="AC114" s="738"/>
      <c r="AD114" s="739"/>
      <c r="AE114" s="740"/>
      <c r="AF114" s="769" t="s">
        <v>164</v>
      </c>
      <c r="AG114" s="777" t="s">
        <v>321</v>
      </c>
    </row>
    <row r="115" spans="1:33" s="173" customFormat="1" ht="15.75" x14ac:dyDescent="0.25">
      <c r="A115" s="931" t="s">
        <v>522</v>
      </c>
      <c r="B115" s="261" t="s">
        <v>23</v>
      </c>
      <c r="C115" s="932" t="s">
        <v>523</v>
      </c>
      <c r="D115" s="738"/>
      <c r="E115" s="738"/>
      <c r="F115" s="739"/>
      <c r="G115" s="740"/>
      <c r="H115" s="852"/>
      <c r="I115" s="852">
        <v>28</v>
      </c>
      <c r="J115" s="853">
        <v>3</v>
      </c>
      <c r="K115" s="854" t="s">
        <v>103</v>
      </c>
      <c r="L115" s="852"/>
      <c r="M115" s="852">
        <v>28</v>
      </c>
      <c r="N115" s="853">
        <v>3</v>
      </c>
      <c r="O115" s="854" t="s">
        <v>103</v>
      </c>
      <c r="P115" s="852"/>
      <c r="Q115" s="852">
        <v>28</v>
      </c>
      <c r="R115" s="853">
        <v>3</v>
      </c>
      <c r="S115" s="854" t="s">
        <v>103</v>
      </c>
      <c r="T115" s="852"/>
      <c r="U115" s="852">
        <v>28</v>
      </c>
      <c r="V115" s="853">
        <v>3</v>
      </c>
      <c r="W115" s="854" t="s">
        <v>103</v>
      </c>
      <c r="X115" s="738"/>
      <c r="Y115" s="738"/>
      <c r="Z115" s="739"/>
      <c r="AA115" s="740"/>
      <c r="AB115" s="738"/>
      <c r="AC115" s="738"/>
      <c r="AD115" s="739"/>
      <c r="AE115" s="740"/>
      <c r="AF115" s="923" t="s">
        <v>164</v>
      </c>
      <c r="AG115" s="933" t="s">
        <v>321</v>
      </c>
    </row>
    <row r="116" spans="1:33" s="173" customFormat="1" ht="15.75" x14ac:dyDescent="0.25">
      <c r="A116" s="736" t="s">
        <v>187</v>
      </c>
      <c r="B116" s="261" t="s">
        <v>23</v>
      </c>
      <c r="C116" s="744" t="s">
        <v>229</v>
      </c>
      <c r="D116" s="738"/>
      <c r="E116" s="738"/>
      <c r="F116" s="739"/>
      <c r="G116" s="740"/>
      <c r="H116" s="852">
        <v>14</v>
      </c>
      <c r="I116" s="852">
        <v>14</v>
      </c>
      <c r="J116" s="853">
        <v>3</v>
      </c>
      <c r="K116" s="854" t="s">
        <v>102</v>
      </c>
      <c r="L116" s="852">
        <v>14</v>
      </c>
      <c r="M116" s="852">
        <v>14</v>
      </c>
      <c r="N116" s="853">
        <v>3</v>
      </c>
      <c r="O116" s="854" t="s">
        <v>102</v>
      </c>
      <c r="P116" s="852">
        <v>14</v>
      </c>
      <c r="Q116" s="852">
        <v>14</v>
      </c>
      <c r="R116" s="853">
        <v>3</v>
      </c>
      <c r="S116" s="854" t="s">
        <v>102</v>
      </c>
      <c r="T116" s="852">
        <v>14</v>
      </c>
      <c r="U116" s="852">
        <v>14</v>
      </c>
      <c r="V116" s="853">
        <v>3</v>
      </c>
      <c r="W116" s="854" t="s">
        <v>102</v>
      </c>
      <c r="X116" s="738"/>
      <c r="Y116" s="738"/>
      <c r="Z116" s="739"/>
      <c r="AA116" s="740"/>
      <c r="AB116" s="738"/>
      <c r="AC116" s="738"/>
      <c r="AD116" s="739"/>
      <c r="AE116" s="740"/>
      <c r="AF116" s="769" t="s">
        <v>262</v>
      </c>
      <c r="AG116" s="777" t="s">
        <v>263</v>
      </c>
    </row>
    <row r="117" spans="1:33" s="173" customFormat="1" ht="15.75" x14ac:dyDescent="0.25">
      <c r="A117" s="736" t="s">
        <v>188</v>
      </c>
      <c r="B117" s="261" t="s">
        <v>23</v>
      </c>
      <c r="C117" s="744" t="s">
        <v>230</v>
      </c>
      <c r="D117" s="738"/>
      <c r="E117" s="738"/>
      <c r="F117" s="739"/>
      <c r="G117" s="740"/>
      <c r="H117" s="852">
        <v>12</v>
      </c>
      <c r="I117" s="852">
        <v>16</v>
      </c>
      <c r="J117" s="853">
        <v>3</v>
      </c>
      <c r="K117" s="854" t="s">
        <v>102</v>
      </c>
      <c r="L117" s="852">
        <v>12</v>
      </c>
      <c r="M117" s="852">
        <v>16</v>
      </c>
      <c r="N117" s="853">
        <v>3</v>
      </c>
      <c r="O117" s="854" t="s">
        <v>102</v>
      </c>
      <c r="P117" s="852">
        <v>12</v>
      </c>
      <c r="Q117" s="852">
        <v>16</v>
      </c>
      <c r="R117" s="853">
        <v>3</v>
      </c>
      <c r="S117" s="854" t="s">
        <v>102</v>
      </c>
      <c r="T117" s="852">
        <v>12</v>
      </c>
      <c r="U117" s="852">
        <v>16</v>
      </c>
      <c r="V117" s="853">
        <v>3</v>
      </c>
      <c r="W117" s="854" t="s">
        <v>102</v>
      </c>
      <c r="X117" s="738"/>
      <c r="Y117" s="738"/>
      <c r="Z117" s="739"/>
      <c r="AA117" s="740"/>
      <c r="AB117" s="738"/>
      <c r="AC117" s="738"/>
      <c r="AD117" s="739"/>
      <c r="AE117" s="740"/>
      <c r="AF117" s="769" t="s">
        <v>262</v>
      </c>
      <c r="AG117" s="777" t="s">
        <v>264</v>
      </c>
    </row>
    <row r="118" spans="1:33" s="173" customFormat="1" ht="15.75" x14ac:dyDescent="0.25">
      <c r="A118" s="930" t="s">
        <v>464</v>
      </c>
      <c r="B118" s="261" t="s">
        <v>23</v>
      </c>
      <c r="C118" s="941" t="s">
        <v>463</v>
      </c>
      <c r="D118" s="738"/>
      <c r="E118" s="738"/>
      <c r="F118" s="739"/>
      <c r="G118" s="740"/>
      <c r="H118" s="852">
        <v>28</v>
      </c>
      <c r="I118" s="852"/>
      <c r="J118" s="853">
        <v>3</v>
      </c>
      <c r="K118" s="854" t="s">
        <v>1</v>
      </c>
      <c r="L118" s="852">
        <v>28</v>
      </c>
      <c r="M118" s="852"/>
      <c r="N118" s="853">
        <v>3</v>
      </c>
      <c r="O118" s="854" t="s">
        <v>1</v>
      </c>
      <c r="P118" s="852">
        <v>28</v>
      </c>
      <c r="Q118" s="852"/>
      <c r="R118" s="853">
        <v>3</v>
      </c>
      <c r="S118" s="854" t="s">
        <v>1</v>
      </c>
      <c r="T118" s="852">
        <v>28</v>
      </c>
      <c r="U118" s="852"/>
      <c r="V118" s="853">
        <v>3</v>
      </c>
      <c r="W118" s="854" t="s">
        <v>1</v>
      </c>
      <c r="X118" s="738"/>
      <c r="Y118" s="738"/>
      <c r="Z118" s="739"/>
      <c r="AA118" s="740"/>
      <c r="AB118" s="738"/>
      <c r="AC118" s="738"/>
      <c r="AD118" s="739"/>
      <c r="AE118" s="740"/>
      <c r="AF118" s="923" t="s">
        <v>520</v>
      </c>
      <c r="AG118" s="777" t="s">
        <v>265</v>
      </c>
    </row>
    <row r="119" spans="1:33" s="174" customFormat="1" ht="15.75" x14ac:dyDescent="0.25">
      <c r="A119" s="930" t="s">
        <v>189</v>
      </c>
      <c r="B119" s="329" t="s">
        <v>23</v>
      </c>
      <c r="C119" s="941" t="s">
        <v>231</v>
      </c>
      <c r="D119" s="738"/>
      <c r="E119" s="738"/>
      <c r="F119" s="739"/>
      <c r="G119" s="740"/>
      <c r="H119" s="852"/>
      <c r="I119" s="852"/>
      <c r="J119" s="853"/>
      <c r="K119" s="854"/>
      <c r="L119" s="852"/>
      <c r="M119" s="852"/>
      <c r="N119" s="853"/>
      <c r="O119" s="854"/>
      <c r="P119" s="852"/>
      <c r="Q119" s="852"/>
      <c r="R119" s="853"/>
      <c r="S119" s="854"/>
      <c r="T119" s="852">
        <v>28</v>
      </c>
      <c r="U119" s="852"/>
      <c r="V119" s="853">
        <v>3</v>
      </c>
      <c r="W119" s="854" t="s">
        <v>95</v>
      </c>
      <c r="X119" s="738"/>
      <c r="Y119" s="738"/>
      <c r="Z119" s="739"/>
      <c r="AA119" s="740"/>
      <c r="AB119" s="738"/>
      <c r="AC119" s="738"/>
      <c r="AD119" s="739"/>
      <c r="AE119" s="740"/>
      <c r="AF119" s="923" t="s">
        <v>520</v>
      </c>
      <c r="AG119" s="777" t="s">
        <v>266</v>
      </c>
    </row>
    <row r="120" spans="1:33" s="173" customFormat="1" ht="15.75" x14ac:dyDescent="0.25">
      <c r="A120" s="930" t="s">
        <v>190</v>
      </c>
      <c r="B120" s="261" t="s">
        <v>23</v>
      </c>
      <c r="C120" s="941" t="s">
        <v>232</v>
      </c>
      <c r="D120" s="738"/>
      <c r="E120" s="738"/>
      <c r="F120" s="739"/>
      <c r="G120" s="740"/>
      <c r="H120" s="852"/>
      <c r="I120" s="852"/>
      <c r="J120" s="853"/>
      <c r="K120" s="854"/>
      <c r="L120" s="852">
        <v>14</v>
      </c>
      <c r="M120" s="852">
        <v>14</v>
      </c>
      <c r="N120" s="853">
        <v>3</v>
      </c>
      <c r="O120" s="854" t="s">
        <v>1</v>
      </c>
      <c r="P120" s="852"/>
      <c r="Q120" s="852"/>
      <c r="R120" s="853"/>
      <c r="S120" s="854"/>
      <c r="T120" s="852">
        <v>14</v>
      </c>
      <c r="U120" s="852">
        <v>14</v>
      </c>
      <c r="V120" s="853">
        <v>3</v>
      </c>
      <c r="W120" s="854" t="s">
        <v>1</v>
      </c>
      <c r="X120" s="738"/>
      <c r="Y120" s="738"/>
      <c r="Z120" s="739"/>
      <c r="AA120" s="740"/>
      <c r="AB120" s="738"/>
      <c r="AC120" s="738"/>
      <c r="AD120" s="739"/>
      <c r="AE120" s="740"/>
      <c r="AF120" s="923" t="s">
        <v>520</v>
      </c>
      <c r="AG120" s="777" t="s">
        <v>267</v>
      </c>
    </row>
    <row r="121" spans="1:33" s="173" customFormat="1" ht="15.75" x14ac:dyDescent="0.2">
      <c r="A121" s="736" t="s">
        <v>191</v>
      </c>
      <c r="B121" s="329" t="s">
        <v>23</v>
      </c>
      <c r="C121" s="744" t="s">
        <v>233</v>
      </c>
      <c r="D121" s="747"/>
      <c r="E121" s="747"/>
      <c r="F121" s="745"/>
      <c r="G121" s="746"/>
      <c r="H121" s="855">
        <v>14</v>
      </c>
      <c r="I121" s="855">
        <v>14</v>
      </c>
      <c r="J121" s="856">
        <v>3</v>
      </c>
      <c r="K121" s="857" t="s">
        <v>1</v>
      </c>
      <c r="L121" s="855">
        <v>14</v>
      </c>
      <c r="M121" s="855">
        <v>14</v>
      </c>
      <c r="N121" s="856">
        <v>3</v>
      </c>
      <c r="O121" s="857" t="s">
        <v>1</v>
      </c>
      <c r="P121" s="855">
        <v>14</v>
      </c>
      <c r="Q121" s="855">
        <v>14</v>
      </c>
      <c r="R121" s="856">
        <v>3</v>
      </c>
      <c r="S121" s="857" t="s">
        <v>1</v>
      </c>
      <c r="T121" s="855">
        <v>14</v>
      </c>
      <c r="U121" s="855">
        <v>14</v>
      </c>
      <c r="V121" s="856">
        <v>3</v>
      </c>
      <c r="W121" s="857" t="s">
        <v>1</v>
      </c>
      <c r="X121" s="747"/>
      <c r="Y121" s="747"/>
      <c r="Z121" s="745"/>
      <c r="AA121" s="746"/>
      <c r="AB121" s="747"/>
      <c r="AC121" s="747"/>
      <c r="AD121" s="745"/>
      <c r="AE121" s="746"/>
      <c r="AF121" s="770" t="s">
        <v>170</v>
      </c>
      <c r="AG121" s="778" t="s">
        <v>268</v>
      </c>
    </row>
    <row r="122" spans="1:33" s="173" customFormat="1" ht="15.75" x14ac:dyDescent="0.2">
      <c r="A122" s="736" t="s">
        <v>192</v>
      </c>
      <c r="B122" s="329" t="s">
        <v>23</v>
      </c>
      <c r="C122" s="744" t="s">
        <v>234</v>
      </c>
      <c r="D122" s="747"/>
      <c r="E122" s="747"/>
      <c r="F122" s="745"/>
      <c r="G122" s="746"/>
      <c r="H122" s="855"/>
      <c r="I122" s="855"/>
      <c r="J122" s="856"/>
      <c r="K122" s="857"/>
      <c r="L122" s="855"/>
      <c r="M122" s="855"/>
      <c r="N122" s="856"/>
      <c r="O122" s="857"/>
      <c r="P122" s="855">
        <v>14</v>
      </c>
      <c r="Q122" s="855">
        <v>14</v>
      </c>
      <c r="R122" s="856">
        <v>3</v>
      </c>
      <c r="S122" s="857" t="s">
        <v>102</v>
      </c>
      <c r="T122" s="855">
        <v>14</v>
      </c>
      <c r="U122" s="855">
        <v>14</v>
      </c>
      <c r="V122" s="856">
        <v>3</v>
      </c>
      <c r="W122" s="857" t="s">
        <v>102</v>
      </c>
      <c r="X122" s="747"/>
      <c r="Y122" s="747"/>
      <c r="Z122" s="745"/>
      <c r="AA122" s="746"/>
      <c r="AB122" s="747"/>
      <c r="AC122" s="747"/>
      <c r="AD122" s="745"/>
      <c r="AE122" s="746"/>
      <c r="AF122" s="770" t="s">
        <v>170</v>
      </c>
      <c r="AG122" s="778" t="s">
        <v>269</v>
      </c>
    </row>
    <row r="123" spans="1:33" s="173" customFormat="1" ht="15.75" x14ac:dyDescent="0.25">
      <c r="A123" s="736" t="s">
        <v>193</v>
      </c>
      <c r="B123" s="261" t="s">
        <v>23</v>
      </c>
      <c r="C123" s="744" t="s">
        <v>235</v>
      </c>
      <c r="D123" s="738"/>
      <c r="E123" s="738"/>
      <c r="F123" s="739"/>
      <c r="G123" s="740"/>
      <c r="H123" s="852">
        <v>28</v>
      </c>
      <c r="I123" s="852"/>
      <c r="J123" s="853">
        <v>3</v>
      </c>
      <c r="K123" s="854" t="s">
        <v>95</v>
      </c>
      <c r="L123" s="852">
        <v>28</v>
      </c>
      <c r="M123" s="852"/>
      <c r="N123" s="853">
        <v>3</v>
      </c>
      <c r="O123" s="854" t="s">
        <v>95</v>
      </c>
      <c r="P123" s="852">
        <v>28</v>
      </c>
      <c r="Q123" s="852"/>
      <c r="R123" s="853">
        <v>3</v>
      </c>
      <c r="S123" s="854" t="s">
        <v>95</v>
      </c>
      <c r="T123" s="852">
        <v>28</v>
      </c>
      <c r="U123" s="852"/>
      <c r="V123" s="853">
        <v>3</v>
      </c>
      <c r="W123" s="854" t="s">
        <v>95</v>
      </c>
      <c r="X123" s="738"/>
      <c r="Y123" s="738"/>
      <c r="Z123" s="739"/>
      <c r="AA123" s="740"/>
      <c r="AB123" s="738"/>
      <c r="AC123" s="738"/>
      <c r="AD123" s="739"/>
      <c r="AE123" s="740"/>
      <c r="AF123" s="769" t="s">
        <v>170</v>
      </c>
      <c r="AG123" s="777" t="s">
        <v>268</v>
      </c>
    </row>
    <row r="124" spans="1:33" s="173" customFormat="1" ht="15.75" x14ac:dyDescent="0.25">
      <c r="A124" s="736" t="s">
        <v>194</v>
      </c>
      <c r="B124" s="261" t="s">
        <v>23</v>
      </c>
      <c r="C124" s="744" t="s">
        <v>236</v>
      </c>
      <c r="D124" s="738"/>
      <c r="E124" s="738"/>
      <c r="F124" s="739"/>
      <c r="G124" s="740"/>
      <c r="H124" s="852"/>
      <c r="I124" s="852"/>
      <c r="J124" s="853"/>
      <c r="K124" s="854"/>
      <c r="L124" s="852"/>
      <c r="M124" s="852"/>
      <c r="N124" s="853"/>
      <c r="O124" s="854"/>
      <c r="P124" s="852"/>
      <c r="Q124" s="852"/>
      <c r="R124" s="853"/>
      <c r="S124" s="854"/>
      <c r="T124" s="852"/>
      <c r="U124" s="852">
        <v>28</v>
      </c>
      <c r="V124" s="853">
        <v>3</v>
      </c>
      <c r="W124" s="854" t="s">
        <v>102</v>
      </c>
      <c r="X124" s="738"/>
      <c r="Y124" s="738"/>
      <c r="Z124" s="739"/>
      <c r="AA124" s="740"/>
      <c r="AB124" s="738"/>
      <c r="AC124" s="738"/>
      <c r="AD124" s="739"/>
      <c r="AE124" s="740"/>
      <c r="AF124" s="769" t="s">
        <v>170</v>
      </c>
      <c r="AG124" s="777" t="s">
        <v>270</v>
      </c>
    </row>
    <row r="125" spans="1:33" s="173" customFormat="1" ht="15.75" x14ac:dyDescent="0.25">
      <c r="A125" s="736" t="s">
        <v>195</v>
      </c>
      <c r="B125" s="261" t="s">
        <v>23</v>
      </c>
      <c r="C125" s="744" t="s">
        <v>237</v>
      </c>
      <c r="D125" s="738"/>
      <c r="E125" s="738"/>
      <c r="F125" s="739"/>
      <c r="G125" s="740"/>
      <c r="H125" s="852"/>
      <c r="I125" s="852"/>
      <c r="J125" s="853"/>
      <c r="K125" s="854"/>
      <c r="L125" s="852"/>
      <c r="M125" s="852"/>
      <c r="N125" s="853"/>
      <c r="O125" s="854"/>
      <c r="P125" s="852"/>
      <c r="Q125" s="852"/>
      <c r="R125" s="853"/>
      <c r="S125" s="854"/>
      <c r="T125" s="852"/>
      <c r="U125" s="852">
        <v>28</v>
      </c>
      <c r="V125" s="853">
        <v>3</v>
      </c>
      <c r="W125" s="854" t="s">
        <v>102</v>
      </c>
      <c r="X125" s="738"/>
      <c r="Y125" s="738"/>
      <c r="Z125" s="739"/>
      <c r="AA125" s="740"/>
      <c r="AB125" s="738"/>
      <c r="AC125" s="738"/>
      <c r="AD125" s="739"/>
      <c r="AE125" s="740"/>
      <c r="AF125" s="769" t="s">
        <v>170</v>
      </c>
      <c r="AG125" s="777" t="s">
        <v>270</v>
      </c>
    </row>
    <row r="126" spans="1:33" s="173" customFormat="1" ht="15.75" x14ac:dyDescent="0.25">
      <c r="A126" s="736" t="s">
        <v>196</v>
      </c>
      <c r="B126" s="261" t="s">
        <v>23</v>
      </c>
      <c r="C126" s="744" t="s">
        <v>238</v>
      </c>
      <c r="D126" s="738"/>
      <c r="E126" s="738"/>
      <c r="F126" s="739"/>
      <c r="G126" s="740"/>
      <c r="H126" s="852"/>
      <c r="I126" s="852"/>
      <c r="J126" s="853"/>
      <c r="K126" s="854"/>
      <c r="L126" s="852"/>
      <c r="M126" s="852"/>
      <c r="N126" s="853"/>
      <c r="O126" s="854"/>
      <c r="P126" s="852"/>
      <c r="Q126" s="852"/>
      <c r="R126" s="853"/>
      <c r="S126" s="854"/>
      <c r="T126" s="852">
        <v>14</v>
      </c>
      <c r="U126" s="852">
        <v>14</v>
      </c>
      <c r="V126" s="853">
        <v>3</v>
      </c>
      <c r="W126" s="854" t="s">
        <v>102</v>
      </c>
      <c r="X126" s="738"/>
      <c r="Y126" s="738"/>
      <c r="Z126" s="739"/>
      <c r="AA126" s="740"/>
      <c r="AB126" s="738"/>
      <c r="AC126" s="738"/>
      <c r="AD126" s="739"/>
      <c r="AE126" s="740"/>
      <c r="AF126" s="769" t="s">
        <v>170</v>
      </c>
      <c r="AG126" s="777" t="s">
        <v>269</v>
      </c>
    </row>
    <row r="127" spans="1:33" s="173" customFormat="1" ht="15.75" x14ac:dyDescent="0.25">
      <c r="A127" s="930" t="s">
        <v>197</v>
      </c>
      <c r="B127" s="261" t="s">
        <v>23</v>
      </c>
      <c r="C127" s="941" t="s">
        <v>239</v>
      </c>
      <c r="D127" s="738"/>
      <c r="E127" s="738"/>
      <c r="F127" s="739"/>
      <c r="G127" s="740"/>
      <c r="H127" s="852"/>
      <c r="I127" s="852"/>
      <c r="J127" s="853"/>
      <c r="K127" s="854"/>
      <c r="L127" s="852"/>
      <c r="M127" s="852"/>
      <c r="N127" s="853"/>
      <c r="O127" s="854"/>
      <c r="P127" s="852">
        <v>28</v>
      </c>
      <c r="Q127" s="852"/>
      <c r="R127" s="853">
        <v>3</v>
      </c>
      <c r="S127" s="854" t="s">
        <v>102</v>
      </c>
      <c r="T127" s="852"/>
      <c r="U127" s="852"/>
      <c r="V127" s="853"/>
      <c r="W127" s="854"/>
      <c r="X127" s="738"/>
      <c r="Y127" s="738"/>
      <c r="Z127" s="739"/>
      <c r="AA127" s="740"/>
      <c r="AB127" s="738"/>
      <c r="AC127" s="738"/>
      <c r="AD127" s="739"/>
      <c r="AE127" s="740"/>
      <c r="AF127" s="923" t="s">
        <v>517</v>
      </c>
      <c r="AG127" s="777" t="s">
        <v>150</v>
      </c>
    </row>
    <row r="128" spans="1:33" s="173" customFormat="1" ht="15.75" x14ac:dyDescent="0.25">
      <c r="A128" s="930" t="s">
        <v>198</v>
      </c>
      <c r="B128" s="261" t="s">
        <v>23</v>
      </c>
      <c r="C128" s="941" t="s">
        <v>286</v>
      </c>
      <c r="D128" s="738"/>
      <c r="E128" s="738"/>
      <c r="F128" s="739"/>
      <c r="G128" s="740"/>
      <c r="H128" s="852"/>
      <c r="I128" s="852"/>
      <c r="J128" s="853"/>
      <c r="K128" s="854"/>
      <c r="L128" s="852"/>
      <c r="M128" s="852">
        <v>28</v>
      </c>
      <c r="N128" s="853">
        <v>3</v>
      </c>
      <c r="O128" s="854" t="s">
        <v>103</v>
      </c>
      <c r="P128" s="852"/>
      <c r="Q128" s="852"/>
      <c r="R128" s="853"/>
      <c r="S128" s="854"/>
      <c r="T128" s="852"/>
      <c r="U128" s="852"/>
      <c r="V128" s="853"/>
      <c r="W128" s="854"/>
      <c r="X128" s="738"/>
      <c r="Y128" s="738"/>
      <c r="Z128" s="739"/>
      <c r="AA128" s="740"/>
      <c r="AB128" s="738"/>
      <c r="AC128" s="738"/>
      <c r="AD128" s="739"/>
      <c r="AE128" s="740"/>
      <c r="AF128" s="923" t="s">
        <v>517</v>
      </c>
      <c r="AG128" s="777" t="s">
        <v>153</v>
      </c>
    </row>
    <row r="129" spans="1:33" s="173" customFormat="1" ht="15.75" x14ac:dyDescent="0.25">
      <c r="A129" s="930" t="s">
        <v>199</v>
      </c>
      <c r="B129" s="261" t="s">
        <v>23</v>
      </c>
      <c r="C129" s="941" t="s">
        <v>287</v>
      </c>
      <c r="D129" s="738"/>
      <c r="E129" s="738"/>
      <c r="F129" s="739"/>
      <c r="G129" s="740"/>
      <c r="H129" s="852"/>
      <c r="I129" s="852"/>
      <c r="J129" s="853"/>
      <c r="K129" s="854"/>
      <c r="L129" s="852"/>
      <c r="M129" s="852"/>
      <c r="N129" s="853"/>
      <c r="O129" s="854"/>
      <c r="P129" s="852"/>
      <c r="Q129" s="852">
        <v>28</v>
      </c>
      <c r="R129" s="853">
        <v>3</v>
      </c>
      <c r="S129" s="854" t="s">
        <v>103</v>
      </c>
      <c r="T129" s="852"/>
      <c r="U129" s="852"/>
      <c r="V129" s="853"/>
      <c r="W129" s="854"/>
      <c r="X129" s="738"/>
      <c r="Y129" s="738"/>
      <c r="Z129" s="739"/>
      <c r="AA129" s="740"/>
      <c r="AB129" s="738"/>
      <c r="AC129" s="738"/>
      <c r="AD129" s="739"/>
      <c r="AE129" s="740"/>
      <c r="AF129" s="923" t="s">
        <v>517</v>
      </c>
      <c r="AG129" s="777" t="s">
        <v>153</v>
      </c>
    </row>
    <row r="130" spans="1:33" s="173" customFormat="1" ht="15.75" x14ac:dyDescent="0.25">
      <c r="A130" s="930" t="s">
        <v>200</v>
      </c>
      <c r="B130" s="261" t="s">
        <v>23</v>
      </c>
      <c r="C130" s="941" t="s">
        <v>288</v>
      </c>
      <c r="D130" s="738"/>
      <c r="E130" s="738"/>
      <c r="F130" s="739"/>
      <c r="G130" s="740"/>
      <c r="H130" s="852"/>
      <c r="I130" s="852"/>
      <c r="J130" s="853"/>
      <c r="K130" s="854"/>
      <c r="L130" s="852"/>
      <c r="M130" s="852"/>
      <c r="N130" s="853"/>
      <c r="O130" s="854"/>
      <c r="P130" s="852"/>
      <c r="Q130" s="852"/>
      <c r="R130" s="853"/>
      <c r="S130" s="854"/>
      <c r="T130" s="852"/>
      <c r="U130" s="852">
        <v>28</v>
      </c>
      <c r="V130" s="853">
        <v>3</v>
      </c>
      <c r="W130" s="854" t="s">
        <v>103</v>
      </c>
      <c r="X130" s="738"/>
      <c r="Y130" s="738"/>
      <c r="Z130" s="739"/>
      <c r="AA130" s="740"/>
      <c r="AB130" s="738"/>
      <c r="AC130" s="738"/>
      <c r="AD130" s="739"/>
      <c r="AE130" s="740"/>
      <c r="AF130" s="923" t="s">
        <v>517</v>
      </c>
      <c r="AG130" s="777" t="s">
        <v>153</v>
      </c>
    </row>
    <row r="131" spans="1:33" s="173" customFormat="1" ht="15.75" x14ac:dyDescent="0.25">
      <c r="A131" s="930" t="s">
        <v>201</v>
      </c>
      <c r="B131" s="261" t="s">
        <v>23</v>
      </c>
      <c r="C131" s="941" t="s">
        <v>240</v>
      </c>
      <c r="D131" s="738"/>
      <c r="E131" s="738"/>
      <c r="F131" s="739"/>
      <c r="G131" s="740"/>
      <c r="H131" s="852"/>
      <c r="I131" s="852"/>
      <c r="J131" s="853"/>
      <c r="K131" s="854"/>
      <c r="L131" s="852"/>
      <c r="M131" s="852"/>
      <c r="N131" s="853"/>
      <c r="O131" s="854"/>
      <c r="P131" s="852"/>
      <c r="Q131" s="852">
        <v>28</v>
      </c>
      <c r="R131" s="853">
        <v>3</v>
      </c>
      <c r="S131" s="854" t="s">
        <v>103</v>
      </c>
      <c r="T131" s="852"/>
      <c r="U131" s="852"/>
      <c r="V131" s="853"/>
      <c r="W131" s="854"/>
      <c r="X131" s="738"/>
      <c r="Y131" s="738"/>
      <c r="Z131" s="739"/>
      <c r="AA131" s="740"/>
      <c r="AB131" s="738"/>
      <c r="AC131" s="738"/>
      <c r="AD131" s="739"/>
      <c r="AE131" s="740"/>
      <c r="AF131" s="923" t="s">
        <v>517</v>
      </c>
      <c r="AG131" s="777" t="s">
        <v>155</v>
      </c>
    </row>
    <row r="132" spans="1:33" s="173" customFormat="1" ht="15.75" x14ac:dyDescent="0.25">
      <c r="A132" s="930" t="s">
        <v>202</v>
      </c>
      <c r="B132" s="261" t="s">
        <v>23</v>
      </c>
      <c r="C132" s="941" t="s">
        <v>241</v>
      </c>
      <c r="D132" s="738"/>
      <c r="E132" s="738"/>
      <c r="F132" s="739"/>
      <c r="G132" s="740"/>
      <c r="H132" s="852"/>
      <c r="I132" s="852"/>
      <c r="J132" s="853"/>
      <c r="K132" s="854"/>
      <c r="L132" s="852"/>
      <c r="M132" s="852"/>
      <c r="N132" s="853"/>
      <c r="O132" s="854"/>
      <c r="P132" s="852"/>
      <c r="Q132" s="852">
        <v>28</v>
      </c>
      <c r="R132" s="853">
        <v>3</v>
      </c>
      <c r="S132" s="854" t="s">
        <v>103</v>
      </c>
      <c r="T132" s="852"/>
      <c r="U132" s="852">
        <v>28</v>
      </c>
      <c r="V132" s="853">
        <v>3</v>
      </c>
      <c r="W132" s="854" t="s">
        <v>103</v>
      </c>
      <c r="X132" s="738"/>
      <c r="Y132" s="738"/>
      <c r="Z132" s="739"/>
      <c r="AA132" s="740"/>
      <c r="AB132" s="738"/>
      <c r="AC132" s="738"/>
      <c r="AD132" s="739"/>
      <c r="AE132" s="740"/>
      <c r="AF132" s="923" t="s">
        <v>518</v>
      </c>
      <c r="AG132" s="777" t="s">
        <v>152</v>
      </c>
    </row>
    <row r="133" spans="1:33" s="173" customFormat="1" ht="15.75" x14ac:dyDescent="0.25">
      <c r="A133" s="930" t="s">
        <v>203</v>
      </c>
      <c r="B133" s="261" t="s">
        <v>23</v>
      </c>
      <c r="C133" s="941" t="s">
        <v>242</v>
      </c>
      <c r="D133" s="738"/>
      <c r="E133" s="738"/>
      <c r="F133" s="739"/>
      <c r="G133" s="740"/>
      <c r="H133" s="852">
        <v>14</v>
      </c>
      <c r="I133" s="852">
        <v>14</v>
      </c>
      <c r="J133" s="853">
        <v>3</v>
      </c>
      <c r="K133" s="854" t="s">
        <v>103</v>
      </c>
      <c r="L133" s="852">
        <v>14</v>
      </c>
      <c r="M133" s="852">
        <v>14</v>
      </c>
      <c r="N133" s="853">
        <v>3</v>
      </c>
      <c r="O133" s="854" t="s">
        <v>103</v>
      </c>
      <c r="P133" s="852">
        <v>14</v>
      </c>
      <c r="Q133" s="852">
        <v>14</v>
      </c>
      <c r="R133" s="853">
        <v>3</v>
      </c>
      <c r="S133" s="854" t="s">
        <v>103</v>
      </c>
      <c r="T133" s="852">
        <v>14</v>
      </c>
      <c r="U133" s="852">
        <v>14</v>
      </c>
      <c r="V133" s="853">
        <v>3</v>
      </c>
      <c r="W133" s="854" t="s">
        <v>103</v>
      </c>
      <c r="X133" s="738"/>
      <c r="Y133" s="738"/>
      <c r="Z133" s="739"/>
      <c r="AA133" s="740"/>
      <c r="AB133" s="738"/>
      <c r="AC133" s="738"/>
      <c r="AD133" s="739"/>
      <c r="AE133" s="740"/>
      <c r="AF133" s="923" t="s">
        <v>518</v>
      </c>
      <c r="AG133" s="777" t="s">
        <v>272</v>
      </c>
    </row>
    <row r="134" spans="1:33" ht="15.75" x14ac:dyDescent="0.25">
      <c r="A134" s="930" t="s">
        <v>204</v>
      </c>
      <c r="B134" s="261" t="s">
        <v>23</v>
      </c>
      <c r="C134" s="941" t="s">
        <v>243</v>
      </c>
      <c r="D134" s="748"/>
      <c r="E134" s="748"/>
      <c r="F134" s="749"/>
      <c r="G134" s="750"/>
      <c r="H134" s="858"/>
      <c r="I134" s="858"/>
      <c r="J134" s="859"/>
      <c r="K134" s="860"/>
      <c r="L134" s="858"/>
      <c r="M134" s="858"/>
      <c r="N134" s="859"/>
      <c r="O134" s="860"/>
      <c r="P134" s="858"/>
      <c r="Q134" s="858">
        <v>28</v>
      </c>
      <c r="R134" s="859">
        <v>3</v>
      </c>
      <c r="S134" s="860" t="s">
        <v>103</v>
      </c>
      <c r="T134" s="858"/>
      <c r="U134" s="858">
        <v>28</v>
      </c>
      <c r="V134" s="859">
        <v>3</v>
      </c>
      <c r="W134" s="860" t="s">
        <v>103</v>
      </c>
      <c r="X134" s="748"/>
      <c r="Y134" s="748"/>
      <c r="Z134" s="749"/>
      <c r="AA134" s="750"/>
      <c r="AB134" s="748"/>
      <c r="AC134" s="748"/>
      <c r="AD134" s="749"/>
      <c r="AE134" s="750"/>
      <c r="AF134" s="923" t="s">
        <v>518</v>
      </c>
      <c r="AG134" s="779" t="s">
        <v>152</v>
      </c>
    </row>
    <row r="135" spans="1:33" ht="15.75" x14ac:dyDescent="0.25">
      <c r="A135" s="931" t="s">
        <v>317</v>
      </c>
      <c r="B135" s="329" t="s">
        <v>23</v>
      </c>
      <c r="C135" s="932" t="s">
        <v>318</v>
      </c>
      <c r="D135" s="748"/>
      <c r="E135" s="748"/>
      <c r="F135" s="749"/>
      <c r="G135" s="750"/>
      <c r="H135" s="858">
        <v>4</v>
      </c>
      <c r="I135" s="858">
        <v>24</v>
      </c>
      <c r="J135" s="859">
        <v>3</v>
      </c>
      <c r="K135" s="860" t="s">
        <v>103</v>
      </c>
      <c r="L135" s="858"/>
      <c r="M135" s="858"/>
      <c r="N135" s="859"/>
      <c r="O135" s="860"/>
      <c r="P135" s="858">
        <v>4</v>
      </c>
      <c r="Q135" s="858">
        <v>24</v>
      </c>
      <c r="R135" s="859">
        <v>3</v>
      </c>
      <c r="S135" s="860" t="s">
        <v>103</v>
      </c>
      <c r="T135" s="858">
        <v>4</v>
      </c>
      <c r="U135" s="858">
        <v>24</v>
      </c>
      <c r="V135" s="859">
        <v>3</v>
      </c>
      <c r="W135" s="860" t="s">
        <v>103</v>
      </c>
      <c r="X135" s="748"/>
      <c r="Y135" s="748"/>
      <c r="Z135" s="749"/>
      <c r="AA135" s="750"/>
      <c r="AB135" s="748"/>
      <c r="AC135" s="748"/>
      <c r="AD135" s="749"/>
      <c r="AE135" s="750"/>
      <c r="AF135" s="923" t="s">
        <v>518</v>
      </c>
      <c r="AG135" s="779" t="s">
        <v>283</v>
      </c>
    </row>
    <row r="136" spans="1:33" ht="15.75" x14ac:dyDescent="0.25">
      <c r="A136" s="736" t="s">
        <v>465</v>
      </c>
      <c r="B136" s="261" t="s">
        <v>23</v>
      </c>
      <c r="C136" s="744" t="s">
        <v>244</v>
      </c>
      <c r="D136" s="748"/>
      <c r="E136" s="748"/>
      <c r="F136" s="749"/>
      <c r="G136" s="750"/>
      <c r="H136" s="858">
        <v>14</v>
      </c>
      <c r="I136" s="858">
        <v>14</v>
      </c>
      <c r="J136" s="859">
        <v>3</v>
      </c>
      <c r="K136" s="860" t="s">
        <v>95</v>
      </c>
      <c r="L136" s="858">
        <v>14</v>
      </c>
      <c r="M136" s="858">
        <v>14</v>
      </c>
      <c r="N136" s="859">
        <v>3</v>
      </c>
      <c r="O136" s="860" t="s">
        <v>95</v>
      </c>
      <c r="P136" s="858">
        <v>14</v>
      </c>
      <c r="Q136" s="858">
        <v>14</v>
      </c>
      <c r="R136" s="859">
        <v>3</v>
      </c>
      <c r="S136" s="860" t="s">
        <v>95</v>
      </c>
      <c r="T136" s="858"/>
      <c r="U136" s="858"/>
      <c r="V136" s="859"/>
      <c r="W136" s="860"/>
      <c r="X136" s="748"/>
      <c r="Y136" s="748"/>
      <c r="Z136" s="749"/>
      <c r="AA136" s="750"/>
      <c r="AB136" s="748"/>
      <c r="AC136" s="748"/>
      <c r="AD136" s="749"/>
      <c r="AE136" s="750"/>
      <c r="AF136" s="771" t="s">
        <v>273</v>
      </c>
      <c r="AG136" s="779" t="s">
        <v>466</v>
      </c>
    </row>
    <row r="137" spans="1:33" ht="15.75" x14ac:dyDescent="0.25">
      <c r="A137" s="930" t="s">
        <v>205</v>
      </c>
      <c r="B137" s="261" t="s">
        <v>23</v>
      </c>
      <c r="C137" s="941" t="s">
        <v>245</v>
      </c>
      <c r="D137" s="748"/>
      <c r="E137" s="748"/>
      <c r="F137" s="749"/>
      <c r="G137" s="750"/>
      <c r="H137" s="858"/>
      <c r="I137" s="858"/>
      <c r="J137" s="859"/>
      <c r="K137" s="860"/>
      <c r="L137" s="858"/>
      <c r="M137" s="858"/>
      <c r="N137" s="859"/>
      <c r="O137" s="860"/>
      <c r="P137" s="858"/>
      <c r="Q137" s="858"/>
      <c r="R137" s="859"/>
      <c r="S137" s="860"/>
      <c r="T137" s="858"/>
      <c r="U137" s="858">
        <v>28</v>
      </c>
      <c r="V137" s="859">
        <v>3</v>
      </c>
      <c r="W137" s="860" t="s">
        <v>103</v>
      </c>
      <c r="X137" s="748"/>
      <c r="Y137" s="748"/>
      <c r="Z137" s="749"/>
      <c r="AA137" s="750"/>
      <c r="AB137" s="748"/>
      <c r="AC137" s="748"/>
      <c r="AD137" s="749"/>
      <c r="AE137" s="750"/>
      <c r="AF137" s="924" t="s">
        <v>516</v>
      </c>
      <c r="AG137" s="779" t="s">
        <v>527</v>
      </c>
    </row>
    <row r="138" spans="1:33" ht="15.75" x14ac:dyDescent="0.25">
      <c r="A138" s="736" t="s">
        <v>206</v>
      </c>
      <c r="B138" s="261" t="s">
        <v>23</v>
      </c>
      <c r="C138" s="744" t="s">
        <v>246</v>
      </c>
      <c r="D138" s="752"/>
      <c r="E138" s="752"/>
      <c r="F138" s="753"/>
      <c r="G138" s="754"/>
      <c r="H138" s="861"/>
      <c r="I138" s="861"/>
      <c r="J138" s="862"/>
      <c r="K138" s="863"/>
      <c r="L138" s="861"/>
      <c r="M138" s="861"/>
      <c r="N138" s="862"/>
      <c r="O138" s="863"/>
      <c r="P138" s="861"/>
      <c r="Q138" s="861"/>
      <c r="R138" s="862"/>
      <c r="S138" s="863"/>
      <c r="T138" s="861"/>
      <c r="U138" s="861">
        <v>28</v>
      </c>
      <c r="V138" s="862">
        <v>3</v>
      </c>
      <c r="W138" s="863" t="s">
        <v>103</v>
      </c>
      <c r="X138" s="752"/>
      <c r="Y138" s="752"/>
      <c r="Z138" s="753"/>
      <c r="AA138" s="754"/>
      <c r="AB138" s="752"/>
      <c r="AC138" s="752"/>
      <c r="AD138" s="753"/>
      <c r="AE138" s="754"/>
      <c r="AF138" s="771" t="s">
        <v>304</v>
      </c>
      <c r="AG138" s="779" t="s">
        <v>467</v>
      </c>
    </row>
    <row r="139" spans="1:33" ht="15.75" x14ac:dyDescent="0.25">
      <c r="A139" s="736" t="s">
        <v>207</v>
      </c>
      <c r="B139" s="261" t="s">
        <v>23</v>
      </c>
      <c r="C139" s="744" t="s">
        <v>247</v>
      </c>
      <c r="D139" s="748"/>
      <c r="E139" s="748"/>
      <c r="F139" s="749"/>
      <c r="G139" s="750"/>
      <c r="H139" s="858">
        <v>14</v>
      </c>
      <c r="I139" s="858">
        <v>14</v>
      </c>
      <c r="J139" s="859">
        <v>3</v>
      </c>
      <c r="K139" s="860" t="s">
        <v>95</v>
      </c>
      <c r="L139" s="858"/>
      <c r="M139" s="858"/>
      <c r="N139" s="859"/>
      <c r="O139" s="860"/>
      <c r="P139" s="858">
        <v>14</v>
      </c>
      <c r="Q139" s="858">
        <v>14</v>
      </c>
      <c r="R139" s="859">
        <v>3</v>
      </c>
      <c r="S139" s="860" t="s">
        <v>95</v>
      </c>
      <c r="T139" s="858"/>
      <c r="U139" s="858"/>
      <c r="V139" s="859"/>
      <c r="W139" s="860"/>
      <c r="X139" s="748"/>
      <c r="Y139" s="748"/>
      <c r="Z139" s="749"/>
      <c r="AA139" s="750"/>
      <c r="AB139" s="748"/>
      <c r="AC139" s="748"/>
      <c r="AD139" s="749"/>
      <c r="AE139" s="750"/>
      <c r="AF139" s="771" t="s">
        <v>274</v>
      </c>
      <c r="AG139" s="779" t="s">
        <v>275</v>
      </c>
    </row>
    <row r="140" spans="1:33" ht="15.75" x14ac:dyDescent="0.25">
      <c r="A140" s="736" t="s">
        <v>208</v>
      </c>
      <c r="B140" s="261" t="s">
        <v>23</v>
      </c>
      <c r="C140" s="744" t="s">
        <v>248</v>
      </c>
      <c r="D140" s="748"/>
      <c r="E140" s="748"/>
      <c r="F140" s="749"/>
      <c r="G140" s="750"/>
      <c r="H140" s="858"/>
      <c r="I140" s="858"/>
      <c r="J140" s="859"/>
      <c r="K140" s="860"/>
      <c r="L140" s="858">
        <v>14</v>
      </c>
      <c r="M140" s="858">
        <v>14</v>
      </c>
      <c r="N140" s="859">
        <v>3</v>
      </c>
      <c r="O140" s="860" t="s">
        <v>1</v>
      </c>
      <c r="P140" s="858">
        <v>14</v>
      </c>
      <c r="Q140" s="858">
        <v>14</v>
      </c>
      <c r="R140" s="859">
        <v>3</v>
      </c>
      <c r="S140" s="860" t="s">
        <v>1</v>
      </c>
      <c r="T140" s="858">
        <v>14</v>
      </c>
      <c r="U140" s="858">
        <v>14</v>
      </c>
      <c r="V140" s="859">
        <v>3</v>
      </c>
      <c r="W140" s="860" t="s">
        <v>1</v>
      </c>
      <c r="X140" s="748"/>
      <c r="Y140" s="748"/>
      <c r="Z140" s="749"/>
      <c r="AA140" s="750"/>
      <c r="AB140" s="748"/>
      <c r="AC140" s="748"/>
      <c r="AD140" s="749"/>
      <c r="AE140" s="750"/>
      <c r="AF140" s="771" t="s">
        <v>274</v>
      </c>
      <c r="AG140" s="779" t="s">
        <v>405</v>
      </c>
    </row>
    <row r="141" spans="1:33" ht="15.75" x14ac:dyDescent="0.25">
      <c r="A141" s="736" t="s">
        <v>403</v>
      </c>
      <c r="B141" s="261" t="s">
        <v>23</v>
      </c>
      <c r="C141" s="744" t="s">
        <v>404</v>
      </c>
      <c r="D141" s="755"/>
      <c r="E141" s="748"/>
      <c r="F141" s="749"/>
      <c r="G141" s="750"/>
      <c r="H141" s="858"/>
      <c r="I141" s="858"/>
      <c r="J141" s="859"/>
      <c r="K141" s="860"/>
      <c r="L141" s="858">
        <v>14</v>
      </c>
      <c r="M141" s="858">
        <v>14</v>
      </c>
      <c r="N141" s="859">
        <v>3</v>
      </c>
      <c r="O141" s="860" t="s">
        <v>102</v>
      </c>
      <c r="P141" s="858"/>
      <c r="Q141" s="858"/>
      <c r="R141" s="859"/>
      <c r="S141" s="860"/>
      <c r="T141" s="858">
        <v>14</v>
      </c>
      <c r="U141" s="858">
        <v>14</v>
      </c>
      <c r="V141" s="859">
        <v>3</v>
      </c>
      <c r="W141" s="860" t="s">
        <v>102</v>
      </c>
      <c r="X141" s="748"/>
      <c r="Y141" s="748"/>
      <c r="Z141" s="749"/>
      <c r="AA141" s="750"/>
      <c r="AB141" s="748"/>
      <c r="AC141" s="748"/>
      <c r="AD141" s="749"/>
      <c r="AE141" s="750"/>
      <c r="AF141" s="771" t="s">
        <v>274</v>
      </c>
      <c r="AG141" s="779" t="s">
        <v>405</v>
      </c>
    </row>
    <row r="142" spans="1:33" ht="15.75" x14ac:dyDescent="0.25">
      <c r="A142" s="736" t="s">
        <v>209</v>
      </c>
      <c r="B142" s="261" t="s">
        <v>23</v>
      </c>
      <c r="C142" s="744" t="s">
        <v>249</v>
      </c>
      <c r="D142" s="748"/>
      <c r="E142" s="748"/>
      <c r="F142" s="749"/>
      <c r="G142" s="750"/>
      <c r="H142" s="858">
        <v>20</v>
      </c>
      <c r="I142" s="858">
        <v>8</v>
      </c>
      <c r="J142" s="859">
        <v>3</v>
      </c>
      <c r="K142" s="860" t="s">
        <v>95</v>
      </c>
      <c r="L142" s="858"/>
      <c r="M142" s="858"/>
      <c r="N142" s="859"/>
      <c r="O142" s="860"/>
      <c r="P142" s="858">
        <v>20</v>
      </c>
      <c r="Q142" s="858">
        <v>8</v>
      </c>
      <c r="R142" s="859">
        <v>3</v>
      </c>
      <c r="S142" s="860" t="s">
        <v>95</v>
      </c>
      <c r="T142" s="858"/>
      <c r="U142" s="858"/>
      <c r="V142" s="859"/>
      <c r="W142" s="860"/>
      <c r="X142" s="748"/>
      <c r="Y142" s="748"/>
      <c r="Z142" s="749"/>
      <c r="AA142" s="750"/>
      <c r="AB142" s="748"/>
      <c r="AC142" s="748"/>
      <c r="AD142" s="749"/>
      <c r="AE142" s="750"/>
      <c r="AF142" s="771" t="s">
        <v>143</v>
      </c>
      <c r="AG142" s="779" t="s">
        <v>289</v>
      </c>
    </row>
    <row r="143" spans="1:33" ht="15.75" x14ac:dyDescent="0.25">
      <c r="A143" s="736" t="s">
        <v>210</v>
      </c>
      <c r="B143" s="261" t="s">
        <v>23</v>
      </c>
      <c r="C143" s="744" t="s">
        <v>250</v>
      </c>
      <c r="D143" s="748"/>
      <c r="E143" s="748"/>
      <c r="F143" s="749"/>
      <c r="G143" s="750"/>
      <c r="H143" s="858"/>
      <c r="I143" s="858"/>
      <c r="J143" s="859"/>
      <c r="K143" s="860"/>
      <c r="L143" s="858">
        <v>8</v>
      </c>
      <c r="M143" s="858">
        <v>20</v>
      </c>
      <c r="N143" s="859">
        <v>3</v>
      </c>
      <c r="O143" s="860" t="s">
        <v>95</v>
      </c>
      <c r="P143" s="858">
        <v>8</v>
      </c>
      <c r="Q143" s="858">
        <v>20</v>
      </c>
      <c r="R143" s="859">
        <v>3</v>
      </c>
      <c r="S143" s="860" t="s">
        <v>95</v>
      </c>
      <c r="T143" s="858">
        <v>8</v>
      </c>
      <c r="U143" s="858">
        <v>20</v>
      </c>
      <c r="V143" s="859">
        <v>3</v>
      </c>
      <c r="W143" s="860" t="s">
        <v>95</v>
      </c>
      <c r="X143" s="748"/>
      <c r="Y143" s="748"/>
      <c r="Z143" s="749"/>
      <c r="AA143" s="750"/>
      <c r="AB143" s="748"/>
      <c r="AC143" s="748"/>
      <c r="AD143" s="749"/>
      <c r="AE143" s="750"/>
      <c r="AF143" s="771" t="s">
        <v>143</v>
      </c>
      <c r="AG143" s="779" t="s">
        <v>276</v>
      </c>
    </row>
    <row r="144" spans="1:33" ht="15.75" x14ac:dyDescent="0.25">
      <c r="A144" s="930" t="s">
        <v>211</v>
      </c>
      <c r="B144" s="261" t="s">
        <v>23</v>
      </c>
      <c r="C144" s="941" t="s">
        <v>251</v>
      </c>
      <c r="D144" s="752"/>
      <c r="E144" s="752"/>
      <c r="F144" s="753"/>
      <c r="G144" s="754"/>
      <c r="H144" s="861"/>
      <c r="I144" s="861"/>
      <c r="J144" s="862"/>
      <c r="K144" s="863"/>
      <c r="L144" s="861"/>
      <c r="M144" s="861"/>
      <c r="N144" s="862"/>
      <c r="O144" s="863"/>
      <c r="P144" s="861">
        <v>14</v>
      </c>
      <c r="Q144" s="861">
        <v>14</v>
      </c>
      <c r="R144" s="862">
        <v>3</v>
      </c>
      <c r="S144" s="863" t="s">
        <v>102</v>
      </c>
      <c r="T144" s="861">
        <v>14</v>
      </c>
      <c r="U144" s="861">
        <v>14</v>
      </c>
      <c r="V144" s="862">
        <v>3</v>
      </c>
      <c r="W144" s="863" t="s">
        <v>102</v>
      </c>
      <c r="X144" s="752"/>
      <c r="Y144" s="752"/>
      <c r="Z144" s="753"/>
      <c r="AA144" s="754"/>
      <c r="AB144" s="752"/>
      <c r="AC144" s="752"/>
      <c r="AD144" s="753"/>
      <c r="AE144" s="754"/>
      <c r="AF144" s="771" t="s">
        <v>157</v>
      </c>
      <c r="AG144" s="966" t="s">
        <v>528</v>
      </c>
    </row>
    <row r="145" spans="1:34" ht="15.75" x14ac:dyDescent="0.25">
      <c r="A145" s="736" t="s">
        <v>212</v>
      </c>
      <c r="B145" s="329" t="s">
        <v>23</v>
      </c>
      <c r="C145" s="744" t="s">
        <v>252</v>
      </c>
      <c r="D145" s="748"/>
      <c r="E145" s="748"/>
      <c r="F145" s="749"/>
      <c r="G145" s="750"/>
      <c r="H145" s="858"/>
      <c r="I145" s="858"/>
      <c r="J145" s="859"/>
      <c r="K145" s="860"/>
      <c r="L145" s="858"/>
      <c r="M145" s="858"/>
      <c r="N145" s="859"/>
      <c r="O145" s="860"/>
      <c r="P145" s="858">
        <v>28</v>
      </c>
      <c r="Q145" s="858"/>
      <c r="R145" s="859">
        <v>3</v>
      </c>
      <c r="S145" s="860" t="s">
        <v>102</v>
      </c>
      <c r="T145" s="858">
        <v>28</v>
      </c>
      <c r="U145" s="858"/>
      <c r="V145" s="859">
        <v>3</v>
      </c>
      <c r="W145" s="860" t="s">
        <v>102</v>
      </c>
      <c r="X145" s="748"/>
      <c r="Y145" s="748"/>
      <c r="Z145" s="749"/>
      <c r="AA145" s="750"/>
      <c r="AB145" s="748"/>
      <c r="AC145" s="748"/>
      <c r="AD145" s="749"/>
      <c r="AE145" s="750"/>
      <c r="AF145" s="771" t="s">
        <v>157</v>
      </c>
      <c r="AG145" s="779" t="s">
        <v>331</v>
      </c>
    </row>
    <row r="146" spans="1:34" ht="15.75" x14ac:dyDescent="0.25">
      <c r="A146" s="736" t="s">
        <v>213</v>
      </c>
      <c r="B146" s="329" t="s">
        <v>23</v>
      </c>
      <c r="C146" s="744" t="s">
        <v>253</v>
      </c>
      <c r="D146" s="748"/>
      <c r="E146" s="748"/>
      <c r="F146" s="749"/>
      <c r="G146" s="750"/>
      <c r="H146" s="858"/>
      <c r="I146" s="858"/>
      <c r="J146" s="859"/>
      <c r="K146" s="860"/>
      <c r="L146" s="858"/>
      <c r="M146" s="858"/>
      <c r="N146" s="859"/>
      <c r="O146" s="860"/>
      <c r="P146" s="858">
        <v>14</v>
      </c>
      <c r="Q146" s="858">
        <v>14</v>
      </c>
      <c r="R146" s="859">
        <v>3</v>
      </c>
      <c r="S146" s="860" t="s">
        <v>102</v>
      </c>
      <c r="T146" s="858">
        <v>14</v>
      </c>
      <c r="U146" s="858">
        <v>14</v>
      </c>
      <c r="V146" s="859">
        <v>3</v>
      </c>
      <c r="W146" s="860" t="s">
        <v>102</v>
      </c>
      <c r="X146" s="748"/>
      <c r="Y146" s="748"/>
      <c r="Z146" s="749"/>
      <c r="AA146" s="750"/>
      <c r="AB146" s="748"/>
      <c r="AC146" s="748"/>
      <c r="AD146" s="749"/>
      <c r="AE146" s="750"/>
      <c r="AF146" s="771" t="s">
        <v>157</v>
      </c>
      <c r="AG146" s="779" t="s">
        <v>483</v>
      </c>
    </row>
    <row r="147" spans="1:34" ht="15.75" x14ac:dyDescent="0.25">
      <c r="A147" s="736" t="s">
        <v>327</v>
      </c>
      <c r="B147" s="756" t="s">
        <v>23</v>
      </c>
      <c r="C147" s="846" t="s">
        <v>328</v>
      </c>
      <c r="D147" s="758"/>
      <c r="E147" s="748"/>
      <c r="F147" s="749"/>
      <c r="G147" s="750"/>
      <c r="H147" s="858"/>
      <c r="I147" s="858"/>
      <c r="J147" s="859"/>
      <c r="K147" s="860"/>
      <c r="L147" s="858"/>
      <c r="M147" s="858"/>
      <c r="N147" s="859"/>
      <c r="O147" s="860"/>
      <c r="P147" s="858"/>
      <c r="Q147" s="858">
        <v>28</v>
      </c>
      <c r="R147" s="859">
        <v>3</v>
      </c>
      <c r="S147" s="860" t="s">
        <v>102</v>
      </c>
      <c r="T147" s="858"/>
      <c r="U147" s="858">
        <v>28</v>
      </c>
      <c r="V147" s="859">
        <v>3</v>
      </c>
      <c r="W147" s="860" t="s">
        <v>102</v>
      </c>
      <c r="X147" s="748"/>
      <c r="Y147" s="748"/>
      <c r="Z147" s="749"/>
      <c r="AA147" s="750"/>
      <c r="AB147" s="748"/>
      <c r="AC147" s="748"/>
      <c r="AD147" s="749"/>
      <c r="AE147" s="750"/>
      <c r="AF147" s="771" t="s">
        <v>157</v>
      </c>
      <c r="AG147" s="779" t="s">
        <v>484</v>
      </c>
    </row>
    <row r="148" spans="1:34" ht="15.75" x14ac:dyDescent="0.25">
      <c r="A148" s="736" t="s">
        <v>329</v>
      </c>
      <c r="B148" s="756" t="s">
        <v>23</v>
      </c>
      <c r="C148" s="847" t="s">
        <v>330</v>
      </c>
      <c r="D148" s="755"/>
      <c r="E148" s="748"/>
      <c r="F148" s="749"/>
      <c r="G148" s="750"/>
      <c r="H148" s="858"/>
      <c r="I148" s="858"/>
      <c r="J148" s="859"/>
      <c r="K148" s="860"/>
      <c r="L148" s="858"/>
      <c r="M148" s="858"/>
      <c r="N148" s="859"/>
      <c r="O148" s="860"/>
      <c r="P148" s="858">
        <v>28</v>
      </c>
      <c r="Q148" s="858"/>
      <c r="R148" s="859">
        <v>3</v>
      </c>
      <c r="S148" s="860" t="s">
        <v>102</v>
      </c>
      <c r="T148" s="858">
        <v>28</v>
      </c>
      <c r="U148" s="858"/>
      <c r="V148" s="859">
        <v>3</v>
      </c>
      <c r="W148" s="860" t="s">
        <v>102</v>
      </c>
      <c r="X148" s="748"/>
      <c r="Y148" s="748"/>
      <c r="Z148" s="749"/>
      <c r="AA148" s="750"/>
      <c r="AB148" s="748"/>
      <c r="AC148" s="748"/>
      <c r="AD148" s="749"/>
      <c r="AE148" s="750"/>
      <c r="AF148" s="771" t="s">
        <v>157</v>
      </c>
      <c r="AG148" s="779" t="s">
        <v>406</v>
      </c>
    </row>
    <row r="149" spans="1:34" ht="15.75" x14ac:dyDescent="0.25">
      <c r="A149" s="736" t="s">
        <v>214</v>
      </c>
      <c r="B149" s="261" t="s">
        <v>23</v>
      </c>
      <c r="C149" s="744" t="s">
        <v>254</v>
      </c>
      <c r="D149" s="748"/>
      <c r="E149" s="748"/>
      <c r="F149" s="749"/>
      <c r="G149" s="750"/>
      <c r="H149" s="858"/>
      <c r="I149" s="858"/>
      <c r="J149" s="859"/>
      <c r="K149" s="860"/>
      <c r="L149" s="858"/>
      <c r="M149" s="858"/>
      <c r="N149" s="859"/>
      <c r="O149" s="860"/>
      <c r="P149" s="858"/>
      <c r="Q149" s="858"/>
      <c r="R149" s="859"/>
      <c r="S149" s="860"/>
      <c r="T149" s="858">
        <v>14</v>
      </c>
      <c r="U149" s="858">
        <v>14</v>
      </c>
      <c r="V149" s="859">
        <v>3</v>
      </c>
      <c r="W149" s="860" t="s">
        <v>102</v>
      </c>
      <c r="X149" s="748"/>
      <c r="Y149" s="748"/>
      <c r="Z149" s="749"/>
      <c r="AA149" s="750"/>
      <c r="AB149" s="748"/>
      <c r="AC149" s="748"/>
      <c r="AD149" s="749"/>
      <c r="AE149" s="750"/>
      <c r="AF149" s="771" t="s">
        <v>145</v>
      </c>
      <c r="AG149" s="779" t="s">
        <v>277</v>
      </c>
    </row>
    <row r="150" spans="1:34" ht="15.75" x14ac:dyDescent="0.25">
      <c r="A150" s="759" t="s">
        <v>278</v>
      </c>
      <c r="B150" s="760" t="s">
        <v>23</v>
      </c>
      <c r="C150" s="848" t="s">
        <v>279</v>
      </c>
      <c r="D150" s="755"/>
      <c r="E150" s="748"/>
      <c r="F150" s="749"/>
      <c r="G150" s="750"/>
      <c r="H150" s="858">
        <v>28</v>
      </c>
      <c r="I150" s="858"/>
      <c r="J150" s="859">
        <v>3</v>
      </c>
      <c r="K150" s="860" t="s">
        <v>102</v>
      </c>
      <c r="L150" s="858">
        <v>28</v>
      </c>
      <c r="M150" s="858"/>
      <c r="N150" s="859">
        <v>3</v>
      </c>
      <c r="O150" s="860" t="s">
        <v>102</v>
      </c>
      <c r="P150" s="858">
        <v>28</v>
      </c>
      <c r="Q150" s="858"/>
      <c r="R150" s="859">
        <v>3</v>
      </c>
      <c r="S150" s="860" t="s">
        <v>102</v>
      </c>
      <c r="T150" s="858">
        <v>28</v>
      </c>
      <c r="U150" s="858"/>
      <c r="V150" s="859">
        <v>3</v>
      </c>
      <c r="W150" s="860" t="s">
        <v>102</v>
      </c>
      <c r="X150" s="748"/>
      <c r="Y150" s="748"/>
      <c r="Z150" s="749"/>
      <c r="AA150" s="750"/>
      <c r="AB150" s="748"/>
      <c r="AC150" s="748"/>
      <c r="AD150" s="749"/>
      <c r="AE150" s="750"/>
      <c r="AF150" s="771" t="s">
        <v>149</v>
      </c>
      <c r="AG150" s="779" t="s">
        <v>280</v>
      </c>
    </row>
    <row r="151" spans="1:34" ht="15.75" x14ac:dyDescent="0.25">
      <c r="A151" s="736" t="s">
        <v>282</v>
      </c>
      <c r="B151" s="261" t="s">
        <v>23</v>
      </c>
      <c r="C151" s="744" t="s">
        <v>281</v>
      </c>
      <c r="D151" s="748"/>
      <c r="E151" s="748"/>
      <c r="F151" s="749"/>
      <c r="G151" s="750"/>
      <c r="H151" s="858">
        <v>28</v>
      </c>
      <c r="I151" s="858"/>
      <c r="J151" s="859">
        <v>3</v>
      </c>
      <c r="K151" s="860" t="s">
        <v>102</v>
      </c>
      <c r="L151" s="858">
        <v>28</v>
      </c>
      <c r="M151" s="858"/>
      <c r="N151" s="859">
        <v>3</v>
      </c>
      <c r="O151" s="860" t="s">
        <v>102</v>
      </c>
      <c r="P151" s="858">
        <v>28</v>
      </c>
      <c r="Q151" s="858"/>
      <c r="R151" s="859">
        <v>3</v>
      </c>
      <c r="S151" s="860" t="s">
        <v>102</v>
      </c>
      <c r="T151" s="858">
        <v>28</v>
      </c>
      <c r="U151" s="858"/>
      <c r="V151" s="859">
        <v>3</v>
      </c>
      <c r="W151" s="860" t="s">
        <v>102</v>
      </c>
      <c r="X151" s="748"/>
      <c r="Y151" s="748"/>
      <c r="Z151" s="749"/>
      <c r="AA151" s="750"/>
      <c r="AB151" s="748"/>
      <c r="AC151" s="748"/>
      <c r="AD151" s="749"/>
      <c r="AE151" s="750"/>
      <c r="AF151" s="771" t="s">
        <v>149</v>
      </c>
      <c r="AG151" s="779" t="s">
        <v>290</v>
      </c>
    </row>
    <row r="152" spans="1:34" ht="15.75" x14ac:dyDescent="0.25">
      <c r="A152" s="736" t="s">
        <v>323</v>
      </c>
      <c r="B152" s="261" t="s">
        <v>23</v>
      </c>
      <c r="C152" s="744" t="s">
        <v>291</v>
      </c>
      <c r="D152" s="758"/>
      <c r="E152" s="761"/>
      <c r="F152" s="762"/>
      <c r="G152" s="763"/>
      <c r="H152" s="864">
        <v>28</v>
      </c>
      <c r="I152" s="865"/>
      <c r="J152" s="866">
        <v>3</v>
      </c>
      <c r="K152" s="867" t="s">
        <v>102</v>
      </c>
      <c r="L152" s="864">
        <v>28</v>
      </c>
      <c r="M152" s="864"/>
      <c r="N152" s="866">
        <v>3</v>
      </c>
      <c r="O152" s="868" t="s">
        <v>102</v>
      </c>
      <c r="P152" s="869">
        <v>28</v>
      </c>
      <c r="Q152" s="865"/>
      <c r="R152" s="870">
        <v>3</v>
      </c>
      <c r="S152" s="871" t="s">
        <v>102</v>
      </c>
      <c r="T152" s="869">
        <v>28</v>
      </c>
      <c r="U152" s="865"/>
      <c r="V152" s="870">
        <v>3</v>
      </c>
      <c r="W152" s="871" t="s">
        <v>102</v>
      </c>
      <c r="X152" s="767"/>
      <c r="Y152" s="761"/>
      <c r="Z152" s="762"/>
      <c r="AA152" s="768"/>
      <c r="AB152" s="767"/>
      <c r="AC152" s="761"/>
      <c r="AD152" s="762"/>
      <c r="AE152" s="768"/>
      <c r="AF152" s="772" t="s">
        <v>149</v>
      </c>
      <c r="AG152" s="780" t="s">
        <v>292</v>
      </c>
    </row>
    <row r="153" spans="1:34" ht="15.75" x14ac:dyDescent="0.25">
      <c r="A153" s="736" t="s">
        <v>294</v>
      </c>
      <c r="B153" s="261" t="s">
        <v>23</v>
      </c>
      <c r="C153" s="744" t="s">
        <v>295</v>
      </c>
      <c r="D153" s="755"/>
      <c r="E153" s="748"/>
      <c r="F153" s="749"/>
      <c r="G153" s="750"/>
      <c r="H153" s="858"/>
      <c r="I153" s="858"/>
      <c r="J153" s="859"/>
      <c r="K153" s="860"/>
      <c r="L153" s="872"/>
      <c r="M153" s="872"/>
      <c r="N153" s="873"/>
      <c r="O153" s="874"/>
      <c r="P153" s="858"/>
      <c r="Q153" s="858">
        <v>28</v>
      </c>
      <c r="R153" s="859">
        <v>3</v>
      </c>
      <c r="S153" s="860" t="s">
        <v>103</v>
      </c>
      <c r="T153" s="858"/>
      <c r="U153" s="858">
        <v>28</v>
      </c>
      <c r="V153" s="859">
        <v>3</v>
      </c>
      <c r="W153" s="860" t="s">
        <v>103</v>
      </c>
      <c r="X153" s="748"/>
      <c r="Y153" s="748"/>
      <c r="Z153" s="749"/>
      <c r="AA153" s="750"/>
      <c r="AB153" s="748"/>
      <c r="AC153" s="748"/>
      <c r="AD153" s="749"/>
      <c r="AE153" s="750"/>
      <c r="AF153" s="771" t="s">
        <v>293</v>
      </c>
      <c r="AG153" s="779" t="s">
        <v>148</v>
      </c>
    </row>
    <row r="154" spans="1:34" ht="15.75" x14ac:dyDescent="0.25">
      <c r="A154" s="736" t="s">
        <v>296</v>
      </c>
      <c r="B154" s="261" t="s">
        <v>23</v>
      </c>
      <c r="C154" s="744" t="s">
        <v>297</v>
      </c>
      <c r="D154" s="748"/>
      <c r="E154" s="748"/>
      <c r="F154" s="749"/>
      <c r="G154" s="750"/>
      <c r="H154" s="858"/>
      <c r="I154" s="858"/>
      <c r="J154" s="859"/>
      <c r="K154" s="860"/>
      <c r="L154" s="858"/>
      <c r="M154" s="858"/>
      <c r="N154" s="859"/>
      <c r="O154" s="860"/>
      <c r="P154" s="858"/>
      <c r="Q154" s="858">
        <v>28</v>
      </c>
      <c r="R154" s="859">
        <v>3</v>
      </c>
      <c r="S154" s="860" t="s">
        <v>103</v>
      </c>
      <c r="T154" s="858"/>
      <c r="U154" s="858">
        <v>28</v>
      </c>
      <c r="V154" s="859">
        <v>3</v>
      </c>
      <c r="W154" s="860" t="s">
        <v>103</v>
      </c>
      <c r="X154" s="748"/>
      <c r="Y154" s="748"/>
      <c r="Z154" s="749"/>
      <c r="AA154" s="750"/>
      <c r="AB154" s="748"/>
      <c r="AC154" s="748"/>
      <c r="AD154" s="749"/>
      <c r="AE154" s="750"/>
      <c r="AF154" s="771" t="s">
        <v>293</v>
      </c>
      <c r="AG154" s="779" t="s">
        <v>148</v>
      </c>
    </row>
    <row r="155" spans="1:34" ht="15.75" x14ac:dyDescent="0.25">
      <c r="A155" s="736" t="s">
        <v>298</v>
      </c>
      <c r="B155" s="261" t="s">
        <v>23</v>
      </c>
      <c r="C155" s="744" t="s">
        <v>299</v>
      </c>
      <c r="D155" s="748"/>
      <c r="E155" s="748"/>
      <c r="F155" s="749"/>
      <c r="G155" s="750"/>
      <c r="H155" s="858">
        <v>14</v>
      </c>
      <c r="I155" s="858">
        <v>14</v>
      </c>
      <c r="J155" s="859">
        <v>3</v>
      </c>
      <c r="K155" s="860" t="s">
        <v>95</v>
      </c>
      <c r="L155" s="858">
        <v>14</v>
      </c>
      <c r="M155" s="858">
        <v>14</v>
      </c>
      <c r="N155" s="859">
        <v>3</v>
      </c>
      <c r="O155" s="860" t="s">
        <v>95</v>
      </c>
      <c r="P155" s="858">
        <v>14</v>
      </c>
      <c r="Q155" s="858">
        <v>14</v>
      </c>
      <c r="R155" s="859">
        <v>3</v>
      </c>
      <c r="S155" s="860" t="s">
        <v>95</v>
      </c>
      <c r="T155" s="858">
        <v>14</v>
      </c>
      <c r="U155" s="858">
        <v>14</v>
      </c>
      <c r="V155" s="859">
        <v>3</v>
      </c>
      <c r="W155" s="860" t="s">
        <v>95</v>
      </c>
      <c r="X155" s="748"/>
      <c r="Y155" s="748"/>
      <c r="Z155" s="749"/>
      <c r="AA155" s="750"/>
      <c r="AB155" s="748"/>
      <c r="AC155" s="748"/>
      <c r="AD155" s="749"/>
      <c r="AE155" s="750"/>
      <c r="AF155" s="771" t="s">
        <v>304</v>
      </c>
      <c r="AG155" s="779" t="s">
        <v>407</v>
      </c>
    </row>
    <row r="156" spans="1:34" ht="15.75" x14ac:dyDescent="0.25">
      <c r="A156" s="751" t="s">
        <v>408</v>
      </c>
      <c r="B156" s="318" t="s">
        <v>23</v>
      </c>
      <c r="C156" s="845" t="s">
        <v>409</v>
      </c>
      <c r="D156" s="808"/>
      <c r="E156" s="764"/>
      <c r="F156" s="809"/>
      <c r="G156" s="810"/>
      <c r="H156" s="875"/>
      <c r="I156" s="864">
        <v>28</v>
      </c>
      <c r="J156" s="876">
        <v>3</v>
      </c>
      <c r="K156" s="877" t="s">
        <v>103</v>
      </c>
      <c r="L156" s="875"/>
      <c r="M156" s="864">
        <v>28</v>
      </c>
      <c r="N156" s="866">
        <v>3</v>
      </c>
      <c r="O156" s="878" t="s">
        <v>103</v>
      </c>
      <c r="P156" s="879"/>
      <c r="Q156" s="864">
        <v>28</v>
      </c>
      <c r="R156" s="866">
        <v>3</v>
      </c>
      <c r="S156" s="880" t="s">
        <v>103</v>
      </c>
      <c r="T156" s="881"/>
      <c r="U156" s="864">
        <v>28</v>
      </c>
      <c r="V156" s="866">
        <v>3</v>
      </c>
      <c r="W156" s="868" t="s">
        <v>103</v>
      </c>
      <c r="X156" s="811"/>
      <c r="Y156" s="764"/>
      <c r="Z156" s="765"/>
      <c r="AA156" s="766"/>
      <c r="AB156" s="811"/>
      <c r="AC156" s="764"/>
      <c r="AD156" s="765"/>
      <c r="AE156" s="766"/>
      <c r="AF156" s="812" t="s">
        <v>146</v>
      </c>
      <c r="AG156" s="813" t="s">
        <v>147</v>
      </c>
    </row>
    <row r="157" spans="1:34" s="784" customFormat="1" ht="15.75" x14ac:dyDescent="0.25">
      <c r="A157" s="814" t="s">
        <v>300</v>
      </c>
      <c r="B157" s="329" t="s">
        <v>23</v>
      </c>
      <c r="C157" s="744" t="s">
        <v>301</v>
      </c>
      <c r="D157" s="832"/>
      <c r="E157" s="815"/>
      <c r="F157" s="816"/>
      <c r="G157" s="833"/>
      <c r="H157" s="882"/>
      <c r="I157" s="661"/>
      <c r="J157" s="662"/>
      <c r="K157" s="883"/>
      <c r="L157" s="882"/>
      <c r="M157" s="661"/>
      <c r="N157" s="662"/>
      <c r="O157" s="884"/>
      <c r="P157" s="885"/>
      <c r="Q157" s="661"/>
      <c r="R157" s="662"/>
      <c r="S157" s="883"/>
      <c r="T157" s="882">
        <v>11</v>
      </c>
      <c r="U157" s="661">
        <v>17</v>
      </c>
      <c r="V157" s="662">
        <v>3</v>
      </c>
      <c r="W157" s="883" t="s">
        <v>103</v>
      </c>
      <c r="X157" s="834"/>
      <c r="Y157" s="815"/>
      <c r="Z157" s="816"/>
      <c r="AA157" s="833"/>
      <c r="AB157" s="834"/>
      <c r="AC157" s="815"/>
      <c r="AD157" s="816"/>
      <c r="AE157" s="833"/>
      <c r="AF157" s="835" t="s">
        <v>146</v>
      </c>
      <c r="AG157" s="836" t="s">
        <v>302</v>
      </c>
      <c r="AH157" s="837"/>
    </row>
    <row r="158" spans="1:34" s="784" customFormat="1" ht="15.75" x14ac:dyDescent="0.25">
      <c r="A158" s="1145" t="s">
        <v>529</v>
      </c>
      <c r="B158" s="1136" t="s">
        <v>23</v>
      </c>
      <c r="C158" s="1146" t="s">
        <v>530</v>
      </c>
      <c r="D158" s="1137"/>
      <c r="E158" s="1138"/>
      <c r="F158" s="1139"/>
      <c r="G158" s="1140"/>
      <c r="H158" s="1141">
        <v>28</v>
      </c>
      <c r="I158" s="1142"/>
      <c r="J158" s="880">
        <v>3</v>
      </c>
      <c r="K158" s="880" t="s">
        <v>103</v>
      </c>
      <c r="L158" s="1141">
        <v>28</v>
      </c>
      <c r="M158" s="1142"/>
      <c r="N158" s="880">
        <v>3</v>
      </c>
      <c r="O158" s="880" t="s">
        <v>103</v>
      </c>
      <c r="P158" s="1143">
        <v>28</v>
      </c>
      <c r="Q158" s="1142"/>
      <c r="R158" s="880">
        <v>3</v>
      </c>
      <c r="S158" s="880" t="s">
        <v>103</v>
      </c>
      <c r="T158" s="1141">
        <v>28</v>
      </c>
      <c r="U158" s="1142"/>
      <c r="V158" s="880">
        <v>3</v>
      </c>
      <c r="W158" s="880" t="s">
        <v>103</v>
      </c>
      <c r="X158" s="1144"/>
      <c r="Y158" s="1138"/>
      <c r="Z158" s="1139"/>
      <c r="AA158" s="1140"/>
      <c r="AB158" s="1144"/>
      <c r="AC158" s="1138"/>
      <c r="AD158" s="1139"/>
      <c r="AE158" s="1140"/>
      <c r="AF158" s="1147" t="s">
        <v>514</v>
      </c>
      <c r="AG158" s="1148" t="s">
        <v>525</v>
      </c>
      <c r="AH158" s="837"/>
    </row>
    <row r="159" spans="1:34" x14ac:dyDescent="0.2">
      <c r="A159" s="826" t="s">
        <v>469</v>
      </c>
      <c r="B159" s="849" t="s">
        <v>23</v>
      </c>
      <c r="C159" s="827" t="s">
        <v>468</v>
      </c>
      <c r="D159" s="828"/>
      <c r="E159" s="829"/>
      <c r="F159" s="829"/>
      <c r="G159" s="830"/>
      <c r="H159" s="828"/>
      <c r="I159" s="864">
        <v>28</v>
      </c>
      <c r="J159" s="876">
        <v>3</v>
      </c>
      <c r="K159" s="877" t="s">
        <v>103</v>
      </c>
      <c r="L159" s="828"/>
      <c r="M159" s="864">
        <v>28</v>
      </c>
      <c r="N159" s="876">
        <v>3</v>
      </c>
      <c r="O159" s="877" t="s">
        <v>103</v>
      </c>
      <c r="P159" s="828"/>
      <c r="Q159" s="864">
        <v>28</v>
      </c>
      <c r="R159" s="876">
        <v>3</v>
      </c>
      <c r="S159" s="877" t="s">
        <v>103</v>
      </c>
      <c r="T159" s="828"/>
      <c r="U159" s="864">
        <v>28</v>
      </c>
      <c r="V159" s="876">
        <v>3</v>
      </c>
      <c r="W159" s="877" t="s">
        <v>103</v>
      </c>
      <c r="X159" s="828"/>
      <c r="Y159" s="829"/>
      <c r="Z159" s="829"/>
      <c r="AA159" s="830"/>
      <c r="AB159" s="828"/>
      <c r="AC159" s="829"/>
      <c r="AD159" s="829"/>
      <c r="AE159" s="830"/>
      <c r="AF159" s="831" t="s">
        <v>471</v>
      </c>
      <c r="AG159" s="838" t="s">
        <v>470</v>
      </c>
      <c r="AH159" s="837"/>
    </row>
    <row r="160" spans="1:34" x14ac:dyDescent="0.2">
      <c r="A160" s="818" t="s">
        <v>472</v>
      </c>
      <c r="B160" s="850" t="s">
        <v>23</v>
      </c>
      <c r="C160" s="757" t="s">
        <v>473</v>
      </c>
      <c r="D160" s="821"/>
      <c r="E160" s="124"/>
      <c r="F160" s="124"/>
      <c r="G160" s="822"/>
      <c r="H160" s="821"/>
      <c r="I160" s="864">
        <v>28</v>
      </c>
      <c r="J160" s="876">
        <v>3</v>
      </c>
      <c r="K160" s="877" t="s">
        <v>103</v>
      </c>
      <c r="L160" s="821"/>
      <c r="M160" s="864">
        <v>28</v>
      </c>
      <c r="N160" s="876">
        <v>3</v>
      </c>
      <c r="O160" s="877" t="s">
        <v>103</v>
      </c>
      <c r="P160" s="821"/>
      <c r="Q160" s="864">
        <v>28</v>
      </c>
      <c r="R160" s="876">
        <v>3</v>
      </c>
      <c r="S160" s="877" t="s">
        <v>103</v>
      </c>
      <c r="T160" s="821"/>
      <c r="U160" s="864">
        <v>28</v>
      </c>
      <c r="V160" s="876">
        <v>3</v>
      </c>
      <c r="W160" s="877" t="s">
        <v>103</v>
      </c>
      <c r="X160" s="821"/>
      <c r="Y160" s="124"/>
      <c r="Z160" s="124"/>
      <c r="AA160" s="822"/>
      <c r="AB160" s="821"/>
      <c r="AC160" s="124"/>
      <c r="AD160" s="124"/>
      <c r="AE160" s="822"/>
      <c r="AF160" s="824" t="s">
        <v>471</v>
      </c>
      <c r="AG160" s="839" t="s">
        <v>474</v>
      </c>
      <c r="AH160" s="837"/>
    </row>
    <row r="161" spans="1:34" x14ac:dyDescent="0.2">
      <c r="A161" s="818" t="s">
        <v>475</v>
      </c>
      <c r="B161" s="850" t="s">
        <v>23</v>
      </c>
      <c r="C161" s="757" t="s">
        <v>476</v>
      </c>
      <c r="D161" s="821"/>
      <c r="E161" s="124"/>
      <c r="F161" s="124"/>
      <c r="G161" s="822"/>
      <c r="H161" s="821"/>
      <c r="I161" s="864">
        <v>28</v>
      </c>
      <c r="J161" s="876">
        <v>3</v>
      </c>
      <c r="K161" s="877" t="s">
        <v>103</v>
      </c>
      <c r="L161" s="821"/>
      <c r="M161" s="864">
        <v>28</v>
      </c>
      <c r="N161" s="876">
        <v>3</v>
      </c>
      <c r="O161" s="877" t="s">
        <v>103</v>
      </c>
      <c r="P161" s="821"/>
      <c r="Q161" s="864">
        <v>28</v>
      </c>
      <c r="R161" s="876">
        <v>3</v>
      </c>
      <c r="S161" s="877" t="s">
        <v>103</v>
      </c>
      <c r="T161" s="821"/>
      <c r="U161" s="864">
        <v>28</v>
      </c>
      <c r="V161" s="876">
        <v>3</v>
      </c>
      <c r="W161" s="877" t="s">
        <v>103</v>
      </c>
      <c r="X161" s="821"/>
      <c r="Y161" s="124"/>
      <c r="Z161" s="124"/>
      <c r="AA161" s="822"/>
      <c r="AB161" s="821"/>
      <c r="AC161" s="124"/>
      <c r="AD161" s="124"/>
      <c r="AE161" s="822"/>
      <c r="AF161" s="824" t="s">
        <v>471</v>
      </c>
      <c r="AG161" s="839" t="s">
        <v>477</v>
      </c>
      <c r="AH161" s="837"/>
    </row>
    <row r="162" spans="1:34" x14ac:dyDescent="0.2">
      <c r="A162" s="886" t="s">
        <v>478</v>
      </c>
      <c r="B162" s="887" t="s">
        <v>23</v>
      </c>
      <c r="C162" s="888" t="s">
        <v>479</v>
      </c>
      <c r="D162" s="889"/>
      <c r="E162" s="890"/>
      <c r="F162" s="890"/>
      <c r="G162" s="891"/>
      <c r="H162" s="889"/>
      <c r="I162" s="864">
        <v>28</v>
      </c>
      <c r="J162" s="876">
        <v>3</v>
      </c>
      <c r="K162" s="877" t="s">
        <v>103</v>
      </c>
      <c r="L162" s="889"/>
      <c r="M162" s="864">
        <v>28</v>
      </c>
      <c r="N162" s="876">
        <v>3</v>
      </c>
      <c r="O162" s="877" t="s">
        <v>103</v>
      </c>
      <c r="P162" s="889"/>
      <c r="Q162" s="864">
        <v>28</v>
      </c>
      <c r="R162" s="876">
        <v>3</v>
      </c>
      <c r="S162" s="877" t="s">
        <v>103</v>
      </c>
      <c r="T162" s="889"/>
      <c r="U162" s="864">
        <v>28</v>
      </c>
      <c r="V162" s="876">
        <v>3</v>
      </c>
      <c r="W162" s="878" t="s">
        <v>103</v>
      </c>
      <c r="X162" s="889"/>
      <c r="Y162" s="890"/>
      <c r="Z162" s="890"/>
      <c r="AA162" s="891"/>
      <c r="AB162" s="889"/>
      <c r="AC162" s="890"/>
      <c r="AD162" s="890"/>
      <c r="AE162" s="891"/>
      <c r="AF162" s="892" t="s">
        <v>471</v>
      </c>
      <c r="AG162" s="893" t="s">
        <v>480</v>
      </c>
      <c r="AH162" s="837"/>
    </row>
    <row r="163" spans="1:34" x14ac:dyDescent="0.2">
      <c r="A163" s="894" t="s">
        <v>490</v>
      </c>
      <c r="B163" s="850" t="s">
        <v>23</v>
      </c>
      <c r="C163" s="822" t="s">
        <v>491</v>
      </c>
      <c r="D163" s="445"/>
      <c r="E163" s="124"/>
      <c r="F163" s="124"/>
      <c r="G163" s="822"/>
      <c r="H163" s="445"/>
      <c r="I163" s="817">
        <v>28</v>
      </c>
      <c r="J163" s="817">
        <v>3</v>
      </c>
      <c r="K163" s="898" t="s">
        <v>102</v>
      </c>
      <c r="L163" s="897"/>
      <c r="M163" s="817"/>
      <c r="N163" s="817"/>
      <c r="O163" s="898"/>
      <c r="P163" s="897"/>
      <c r="Q163" s="817">
        <v>28</v>
      </c>
      <c r="R163" s="817">
        <v>3</v>
      </c>
      <c r="S163" s="898" t="s">
        <v>102</v>
      </c>
      <c r="T163" s="445"/>
      <c r="U163" s="124"/>
      <c r="V163" s="124"/>
      <c r="W163" s="822"/>
      <c r="X163" s="445"/>
      <c r="Y163" s="124"/>
      <c r="Z163" s="124"/>
      <c r="AA163" s="822"/>
      <c r="AB163" s="445"/>
      <c r="AC163" s="124"/>
      <c r="AD163" s="124"/>
      <c r="AE163" s="822"/>
      <c r="AF163" s="824" t="s">
        <v>496</v>
      </c>
      <c r="AG163" s="900" t="s">
        <v>495</v>
      </c>
    </row>
    <row r="164" spans="1:34" ht="13.5" thickBot="1" x14ac:dyDescent="0.25">
      <c r="A164" s="895" t="s">
        <v>492</v>
      </c>
      <c r="B164" s="851" t="s">
        <v>23</v>
      </c>
      <c r="C164" s="823" t="s">
        <v>489</v>
      </c>
      <c r="D164" s="896"/>
      <c r="E164" s="820"/>
      <c r="F164" s="820"/>
      <c r="G164" s="823"/>
      <c r="H164" s="896"/>
      <c r="I164" s="819">
        <v>28</v>
      </c>
      <c r="J164" s="819">
        <v>3</v>
      </c>
      <c r="K164" s="899" t="s">
        <v>102</v>
      </c>
      <c r="L164" s="896"/>
      <c r="M164" s="820"/>
      <c r="N164" s="820"/>
      <c r="O164" s="823"/>
      <c r="P164" s="896"/>
      <c r="Q164" s="819">
        <v>28</v>
      </c>
      <c r="R164" s="819">
        <v>3</v>
      </c>
      <c r="S164" s="899" t="s">
        <v>102</v>
      </c>
      <c r="T164" s="896"/>
      <c r="U164" s="820"/>
      <c r="V164" s="820"/>
      <c r="W164" s="823"/>
      <c r="X164" s="896"/>
      <c r="Y164" s="820"/>
      <c r="Z164" s="820"/>
      <c r="AA164" s="823"/>
      <c r="AB164" s="896"/>
      <c r="AC164" s="820"/>
      <c r="AD164" s="820"/>
      <c r="AE164" s="823"/>
      <c r="AF164" s="825" t="s">
        <v>493</v>
      </c>
      <c r="AG164" s="901" t="s">
        <v>494</v>
      </c>
    </row>
    <row r="165" spans="1:34" x14ac:dyDescent="0.2">
      <c r="AA165" s="784"/>
      <c r="AB165" s="902"/>
    </row>
    <row r="166" spans="1:34" x14ac:dyDescent="0.2">
      <c r="AB166" s="784"/>
    </row>
  </sheetData>
  <protectedRanges>
    <protectedRange sqref="C56" name="Tartomány1_2_1_2_2"/>
    <protectedRange sqref="C46:C51" name="Tartomány1_2_1_2_1_1"/>
    <protectedRange sqref="C73" name="Tartomány1_2_1_2_1_1_2"/>
    <protectedRange sqref="C33" name="Tartomány1_2_1_1_1"/>
    <protectedRange sqref="C39" name="Tartomány1_2_1_2_3"/>
  </protectedRanges>
  <mergeCells count="37"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L5:AA5"/>
    <mergeCell ref="AB5:AE6"/>
    <mergeCell ref="D6:G6"/>
    <mergeCell ref="P6:S6"/>
    <mergeCell ref="T6:W6"/>
    <mergeCell ref="AD7:AD8"/>
    <mergeCell ref="AE7:AE8"/>
    <mergeCell ref="X6:AA6"/>
    <mergeCell ref="F7:F8"/>
    <mergeCell ref="L68:AA68"/>
    <mergeCell ref="H6:K6"/>
    <mergeCell ref="L6:O6"/>
    <mergeCell ref="L75:AA75"/>
    <mergeCell ref="A83:AA83"/>
    <mergeCell ref="A82:AA82"/>
    <mergeCell ref="AA7:AA8"/>
    <mergeCell ref="G7:G8"/>
    <mergeCell ref="J7:J8"/>
    <mergeCell ref="K7:K8"/>
    <mergeCell ref="L9:AA9"/>
    <mergeCell ref="V7:V8"/>
    <mergeCell ref="W7:W8"/>
    <mergeCell ref="Z7:Z8"/>
    <mergeCell ref="O7:O8"/>
    <mergeCell ref="R7:R8"/>
    <mergeCell ref="S7:S8"/>
    <mergeCell ref="N7:N8"/>
    <mergeCell ref="A80:C80"/>
  </mergeCells>
  <pageMargins left="0.7" right="0.7" top="0.75" bottom="0.75" header="0.3" footer="0.3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K308"/>
  <sheetViews>
    <sheetView topLeftCell="A13" zoomScale="80" zoomScaleNormal="80" zoomScaleSheetLayoutView="75" workbookViewId="0">
      <selection activeCell="C29" sqref="C29:C30"/>
    </sheetView>
  </sheetViews>
  <sheetFormatPr defaultColWidth="10.6640625" defaultRowHeight="15" x14ac:dyDescent="0.2"/>
  <cols>
    <col min="1" max="1" width="17.1640625" style="52" customWidth="1"/>
    <col min="2" max="2" width="7.1640625" style="2" customWidth="1"/>
    <col min="3" max="3" width="72.1640625" style="2" customWidth="1"/>
    <col min="4" max="4" width="9.1640625" style="2" customWidth="1"/>
    <col min="5" max="5" width="10.1640625" style="2" customWidth="1"/>
    <col min="6" max="7" width="6" style="2" customWidth="1"/>
    <col min="8" max="8" width="8.33203125" style="2" customWidth="1"/>
    <col min="9" max="9" width="9.33203125" style="2" customWidth="1"/>
    <col min="10" max="10" width="7.83203125" style="2" customWidth="1"/>
    <col min="11" max="11" width="5.6640625" style="2" customWidth="1"/>
    <col min="12" max="12" width="8.6640625" style="2" customWidth="1"/>
    <col min="13" max="13" width="9.33203125" style="2" customWidth="1"/>
    <col min="14" max="15" width="6" style="2" customWidth="1"/>
    <col min="16" max="16" width="10" style="2" customWidth="1"/>
    <col min="17" max="17" width="9.33203125" style="2" customWidth="1"/>
    <col min="18" max="18" width="7.1640625" style="2" customWidth="1"/>
    <col min="19" max="19" width="5.6640625" style="2" customWidth="1"/>
    <col min="20" max="20" width="9.6640625" style="2" customWidth="1"/>
    <col min="21" max="21" width="8.33203125" style="2" customWidth="1"/>
    <col min="22" max="22" width="7.1640625" style="2" customWidth="1"/>
    <col min="23" max="23" width="5.1640625" style="2" customWidth="1"/>
    <col min="24" max="24" width="8.6640625" style="2" customWidth="1"/>
    <col min="25" max="25" width="10.33203125" style="2" customWidth="1"/>
    <col min="26" max="26" width="6.33203125" style="2" customWidth="1"/>
    <col min="27" max="27" width="6.1640625" style="2" customWidth="1"/>
    <col min="28" max="28" width="10" style="2" customWidth="1"/>
    <col min="29" max="29" width="13.1640625" style="2" customWidth="1"/>
    <col min="30" max="30" width="10.33203125" style="2" customWidth="1"/>
    <col min="31" max="31" width="10.6640625" style="2" customWidth="1"/>
    <col min="32" max="32" width="76.33203125" style="2" customWidth="1"/>
    <col min="33" max="33" width="35.33203125" style="2" bestFit="1" customWidth="1"/>
    <col min="34" max="16384" width="10.6640625" style="2"/>
  </cols>
  <sheetData>
    <row r="1" spans="1:33" s="126" customFormat="1" ht="22.35" customHeight="1" x14ac:dyDescent="0.2">
      <c r="A1" s="1028" t="s">
        <v>69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1028"/>
      <c r="R1" s="1028"/>
      <c r="S1" s="1028"/>
      <c r="T1" s="1028"/>
      <c r="U1" s="1028"/>
      <c r="V1" s="1028"/>
      <c r="W1" s="1028"/>
      <c r="X1" s="1028"/>
      <c r="Y1" s="1028"/>
      <c r="Z1" s="1028"/>
      <c r="AA1" s="1028"/>
      <c r="AB1" s="1028"/>
      <c r="AC1" s="1028"/>
      <c r="AD1" s="1028"/>
      <c r="AE1" s="1028"/>
    </row>
    <row r="2" spans="1:33" s="126" customFormat="1" ht="22.35" customHeight="1" x14ac:dyDescent="0.2">
      <c r="A2" s="988" t="s">
        <v>338</v>
      </c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</row>
    <row r="3" spans="1:33" s="126" customFormat="1" ht="22.35" customHeight="1" thickBot="1" x14ac:dyDescent="0.25">
      <c r="A3" s="987" t="s">
        <v>336</v>
      </c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7"/>
      <c r="R3" s="987"/>
      <c r="S3" s="987"/>
      <c r="T3" s="987"/>
      <c r="U3" s="987"/>
      <c r="V3" s="987"/>
      <c r="W3" s="987"/>
      <c r="X3" s="987"/>
      <c r="Y3" s="987"/>
      <c r="Z3" s="987"/>
      <c r="AA3" s="987"/>
      <c r="AB3" s="987"/>
      <c r="AC3" s="987"/>
      <c r="AD3" s="987"/>
      <c r="AE3" s="987"/>
    </row>
    <row r="4" spans="1:33" s="126" customFormat="1" ht="22.35" customHeight="1" thickTop="1" thickBot="1" x14ac:dyDescent="0.25">
      <c r="A4" s="989" t="s">
        <v>14</v>
      </c>
      <c r="B4" s="1029" t="s">
        <v>15</v>
      </c>
      <c r="C4" s="1030" t="s">
        <v>16</v>
      </c>
      <c r="D4" s="654"/>
      <c r="E4" s="654"/>
      <c r="F4" s="654"/>
      <c r="G4" s="654"/>
      <c r="H4" s="654"/>
      <c r="I4" s="654"/>
      <c r="J4" s="654"/>
      <c r="K4" s="654"/>
      <c r="L4" s="992"/>
      <c r="M4" s="992"/>
      <c r="N4" s="992"/>
      <c r="O4" s="992"/>
      <c r="P4" s="992"/>
      <c r="Q4" s="992"/>
      <c r="R4" s="992"/>
      <c r="S4" s="992"/>
      <c r="T4" s="992"/>
      <c r="U4" s="992"/>
      <c r="V4" s="992"/>
      <c r="W4" s="992"/>
      <c r="X4" s="992"/>
      <c r="Y4" s="992"/>
      <c r="Z4" s="992"/>
      <c r="AA4" s="992"/>
      <c r="AB4" s="993" t="s">
        <v>126</v>
      </c>
      <c r="AC4" s="993"/>
      <c r="AD4" s="993"/>
      <c r="AE4" s="993"/>
      <c r="AF4" s="1004" t="s">
        <v>137</v>
      </c>
      <c r="AG4" s="1004" t="s">
        <v>138</v>
      </c>
    </row>
    <row r="5" spans="1:33" s="126" customFormat="1" ht="22.35" customHeight="1" thickTop="1" thickBot="1" x14ac:dyDescent="0.25">
      <c r="A5" s="989"/>
      <c r="B5" s="1029"/>
      <c r="C5" s="1030"/>
      <c r="D5" s="982" t="s">
        <v>2</v>
      </c>
      <c r="E5" s="982"/>
      <c r="F5" s="982"/>
      <c r="G5" s="982"/>
      <c r="H5" s="981" t="s">
        <v>3</v>
      </c>
      <c r="I5" s="981"/>
      <c r="J5" s="981"/>
      <c r="K5" s="981"/>
      <c r="L5" s="982" t="s">
        <v>4</v>
      </c>
      <c r="M5" s="982"/>
      <c r="N5" s="982"/>
      <c r="O5" s="982"/>
      <c r="P5" s="981" t="s">
        <v>5</v>
      </c>
      <c r="Q5" s="981"/>
      <c r="R5" s="981"/>
      <c r="S5" s="981"/>
      <c r="T5" s="982" t="s">
        <v>6</v>
      </c>
      <c r="U5" s="982"/>
      <c r="V5" s="982"/>
      <c r="W5" s="982"/>
      <c r="X5" s="979" t="s">
        <v>7</v>
      </c>
      <c r="Y5" s="979"/>
      <c r="Z5" s="979"/>
      <c r="AA5" s="979"/>
      <c r="AB5" s="993"/>
      <c r="AC5" s="993"/>
      <c r="AD5" s="993"/>
      <c r="AE5" s="993"/>
      <c r="AF5" s="1018"/>
      <c r="AG5" s="1005"/>
    </row>
    <row r="6" spans="1:33" s="126" customFormat="1" ht="15.75" customHeight="1" thickTop="1" thickBot="1" x14ac:dyDescent="0.25">
      <c r="A6" s="989"/>
      <c r="B6" s="1029"/>
      <c r="C6" s="1030"/>
      <c r="D6" s="78"/>
      <c r="E6" s="79"/>
      <c r="F6" s="973" t="s">
        <v>13</v>
      </c>
      <c r="G6" s="972" t="s">
        <v>98</v>
      </c>
      <c r="H6" s="78"/>
      <c r="I6" s="79"/>
      <c r="J6" s="973" t="s">
        <v>13</v>
      </c>
      <c r="K6" s="974" t="s">
        <v>99</v>
      </c>
      <c r="L6" s="78"/>
      <c r="M6" s="79"/>
      <c r="N6" s="973" t="s">
        <v>13</v>
      </c>
      <c r="O6" s="974" t="s">
        <v>99</v>
      </c>
      <c r="P6" s="78"/>
      <c r="Q6" s="79"/>
      <c r="R6" s="973" t="s">
        <v>13</v>
      </c>
      <c r="S6" s="972" t="s">
        <v>99</v>
      </c>
      <c r="T6" s="78"/>
      <c r="U6" s="79"/>
      <c r="V6" s="973" t="s">
        <v>13</v>
      </c>
      <c r="W6" s="972" t="s">
        <v>99</v>
      </c>
      <c r="X6" s="78"/>
      <c r="Y6" s="79"/>
      <c r="Z6" s="973" t="s">
        <v>13</v>
      </c>
      <c r="AA6" s="972" t="s">
        <v>99</v>
      </c>
      <c r="AB6" s="78"/>
      <c r="AC6" s="79"/>
      <c r="AD6" s="973" t="s">
        <v>13</v>
      </c>
      <c r="AE6" s="994" t="s">
        <v>100</v>
      </c>
      <c r="AF6" s="1018"/>
      <c r="AG6" s="1005"/>
    </row>
    <row r="7" spans="1:33" s="126" customFormat="1" ht="78.75" thickTop="1" thickBot="1" x14ac:dyDescent="0.25">
      <c r="A7" s="989"/>
      <c r="B7" s="1029"/>
      <c r="C7" s="1030"/>
      <c r="D7" s="655" t="s">
        <v>29</v>
      </c>
      <c r="E7" s="655" t="s">
        <v>29</v>
      </c>
      <c r="F7" s="973"/>
      <c r="G7" s="972"/>
      <c r="H7" s="655" t="s">
        <v>29</v>
      </c>
      <c r="I7" s="655" t="s">
        <v>29</v>
      </c>
      <c r="J7" s="973"/>
      <c r="K7" s="975"/>
      <c r="L7" s="655" t="s">
        <v>29</v>
      </c>
      <c r="M7" s="655" t="s">
        <v>29</v>
      </c>
      <c r="N7" s="973"/>
      <c r="O7" s="975"/>
      <c r="P7" s="655" t="s">
        <v>29</v>
      </c>
      <c r="Q7" s="655" t="s">
        <v>29</v>
      </c>
      <c r="R7" s="973"/>
      <c r="S7" s="972"/>
      <c r="T7" s="655" t="s">
        <v>29</v>
      </c>
      <c r="U7" s="655" t="s">
        <v>29</v>
      </c>
      <c r="V7" s="973"/>
      <c r="W7" s="972"/>
      <c r="X7" s="655" t="s">
        <v>29</v>
      </c>
      <c r="Y7" s="655" t="s">
        <v>29</v>
      </c>
      <c r="Z7" s="973"/>
      <c r="AA7" s="972"/>
      <c r="AB7" s="655" t="s">
        <v>29</v>
      </c>
      <c r="AC7" s="655" t="s">
        <v>29</v>
      </c>
      <c r="AD7" s="973"/>
      <c r="AE7" s="994"/>
      <c r="AF7" s="1018"/>
      <c r="AG7" s="1005"/>
    </row>
    <row r="8" spans="1:33" s="173" customFormat="1" ht="15.75" thickBot="1" x14ac:dyDescent="0.25">
      <c r="A8" s="541"/>
      <c r="B8" s="542"/>
      <c r="C8" s="525" t="s">
        <v>122</v>
      </c>
      <c r="D8" s="157">
        <f>BÜIGSZAK!D81</f>
        <v>182</v>
      </c>
      <c r="E8" s="157">
        <f>BÜIGSZAK!E81</f>
        <v>200</v>
      </c>
      <c r="F8" s="157">
        <f>BÜIGSZAK!F81</f>
        <v>27</v>
      </c>
      <c r="G8" s="157" t="str">
        <f>BÜIGSZAK!G81</f>
        <v>x</v>
      </c>
      <c r="H8" s="157">
        <f>BÜIGSZAK!H81</f>
        <v>102</v>
      </c>
      <c r="I8" s="157">
        <f>BÜIGSZAK!I81</f>
        <v>280</v>
      </c>
      <c r="J8" s="157">
        <f>BÜIGSZAK!J81</f>
        <v>28</v>
      </c>
      <c r="K8" s="157" t="str">
        <f>BÜIGSZAK!K81</f>
        <v>x</v>
      </c>
      <c r="L8" s="157">
        <f>BÜIGSZAK!L81</f>
        <v>98</v>
      </c>
      <c r="M8" s="157">
        <f>BÜIGSZAK!M81</f>
        <v>266</v>
      </c>
      <c r="N8" s="157">
        <f>BÜIGSZAK!N81</f>
        <v>24</v>
      </c>
      <c r="O8" s="157" t="str">
        <f>BÜIGSZAK!O81</f>
        <v>x</v>
      </c>
      <c r="P8" s="157">
        <f>BÜIGSZAK!P81</f>
        <v>84</v>
      </c>
      <c r="Q8" s="157">
        <f>BÜIGSZAK!Q81</f>
        <v>196</v>
      </c>
      <c r="R8" s="157">
        <f>BÜIGSZAK!R81</f>
        <v>20</v>
      </c>
      <c r="S8" s="157" t="str">
        <f>BÜIGSZAK!S81</f>
        <v>x</v>
      </c>
      <c r="T8" s="157">
        <f>BÜIGSZAK!T81</f>
        <v>112</v>
      </c>
      <c r="U8" s="157">
        <f>BÜIGSZAK!U81</f>
        <v>210</v>
      </c>
      <c r="V8" s="157">
        <f>BÜIGSZAK!V81</f>
        <v>24</v>
      </c>
      <c r="W8" s="157" t="str">
        <f>BÜIGSZAK!W81</f>
        <v>x</v>
      </c>
      <c r="X8" s="157">
        <f>BÜIGSZAK!X81</f>
        <v>44</v>
      </c>
      <c r="Y8" s="157">
        <f>BÜIGSZAK!Y81</f>
        <v>134</v>
      </c>
      <c r="Z8" s="157">
        <f>BÜIGSZAK!Z81</f>
        <v>17</v>
      </c>
      <c r="AA8" s="157" t="str">
        <f>BÜIGSZAK!AA81</f>
        <v>x</v>
      </c>
      <c r="AB8" s="226">
        <f>BÜIGSZAK!AB81</f>
        <v>618</v>
      </c>
      <c r="AC8" s="226">
        <f>BÜIGSZAK!AC81</f>
        <v>1314</v>
      </c>
      <c r="AD8" s="226">
        <f>SUM(F8,J8,N8,R8,V8,Z8)</f>
        <v>140</v>
      </c>
      <c r="AE8" s="226">
        <f>SUM(AB8,AC8)</f>
        <v>1932</v>
      </c>
      <c r="AF8" s="543"/>
      <c r="AG8" s="543"/>
    </row>
    <row r="9" spans="1:33" s="173" customFormat="1" ht="22.35" customHeight="1" x14ac:dyDescent="0.2">
      <c r="A9" s="648" t="s">
        <v>3</v>
      </c>
      <c r="B9" s="544"/>
      <c r="C9" s="638" t="s">
        <v>123</v>
      </c>
      <c r="D9" s="546"/>
      <c r="E9" s="546"/>
      <c r="F9" s="547"/>
      <c r="G9" s="639"/>
      <c r="H9" s="546"/>
      <c r="I9" s="546"/>
      <c r="J9" s="547"/>
      <c r="K9" s="639"/>
      <c r="L9" s="546"/>
      <c r="M9" s="546"/>
      <c r="N9" s="547"/>
      <c r="O9" s="639"/>
      <c r="P9" s="546"/>
      <c r="Q9" s="546"/>
      <c r="R9" s="547"/>
      <c r="S9" s="640"/>
      <c r="T9" s="546"/>
      <c r="U9" s="546"/>
      <c r="V9" s="547"/>
      <c r="W9" s="639"/>
      <c r="X9" s="546"/>
      <c r="Y9" s="546"/>
      <c r="Z9" s="547"/>
      <c r="AA9" s="639"/>
      <c r="AB9" s="550"/>
      <c r="AC9" s="550"/>
      <c r="AD9" s="550"/>
      <c r="AE9" s="551"/>
      <c r="AF9" s="543"/>
      <c r="AG9" s="543"/>
    </row>
    <row r="10" spans="1:33" s="126" customFormat="1" ht="15.75" customHeight="1" x14ac:dyDescent="0.2">
      <c r="A10" s="934" t="s">
        <v>67</v>
      </c>
      <c r="B10" s="106" t="s">
        <v>75</v>
      </c>
      <c r="C10" s="948" t="s">
        <v>88</v>
      </c>
      <c r="D10" s="176"/>
      <c r="E10" s="176"/>
      <c r="F10" s="91"/>
      <c r="G10" s="610"/>
      <c r="H10" s="371"/>
      <c r="I10" s="176"/>
      <c r="J10" s="91"/>
      <c r="K10" s="92"/>
      <c r="L10" s="176"/>
      <c r="M10" s="176"/>
      <c r="N10" s="91"/>
      <c r="O10" s="92"/>
      <c r="P10" s="176">
        <v>14</v>
      </c>
      <c r="Q10" s="176">
        <v>42</v>
      </c>
      <c r="R10" s="91">
        <v>4</v>
      </c>
      <c r="S10" s="92" t="s">
        <v>351</v>
      </c>
      <c r="T10" s="176"/>
      <c r="U10" s="176"/>
      <c r="V10" s="91"/>
      <c r="W10" s="92"/>
      <c r="X10" s="176"/>
      <c r="Y10" s="176"/>
      <c r="Z10" s="91"/>
      <c r="AA10" s="610"/>
      <c r="AB10" s="363">
        <f t="shared" ref="AB10:AB18" si="0">SUM(D10,H10,L10,P10,T10,X10)</f>
        <v>14</v>
      </c>
      <c r="AC10" s="363">
        <f t="shared" ref="AC10:AD19" si="1">SUM(E10,I10,M10,Q10,U10,Y10)</f>
        <v>42</v>
      </c>
      <c r="AD10" s="364">
        <f t="shared" si="1"/>
        <v>4</v>
      </c>
      <c r="AE10" s="365">
        <f t="shared" ref="AE10:AE19" si="2">SUM(AB10,AC10)</f>
        <v>56</v>
      </c>
      <c r="AF10" s="925" t="s">
        <v>517</v>
      </c>
      <c r="AG10" s="97" t="s">
        <v>153</v>
      </c>
    </row>
    <row r="11" spans="1:33" s="126" customFormat="1" ht="15.75" customHeight="1" x14ac:dyDescent="0.2">
      <c r="A11" s="934" t="s">
        <v>65</v>
      </c>
      <c r="B11" s="106" t="s">
        <v>75</v>
      </c>
      <c r="C11" s="948" t="s">
        <v>66</v>
      </c>
      <c r="D11" s="176"/>
      <c r="E11" s="176"/>
      <c r="F11" s="91"/>
      <c r="G11" s="610"/>
      <c r="H11" s="371"/>
      <c r="I11" s="176"/>
      <c r="J11" s="91"/>
      <c r="K11" s="92"/>
      <c r="L11" s="176"/>
      <c r="M11" s="176"/>
      <c r="N11" s="91"/>
      <c r="O11" s="92"/>
      <c r="P11" s="176"/>
      <c r="Q11" s="176"/>
      <c r="R11" s="91"/>
      <c r="S11" s="92"/>
      <c r="T11" s="176">
        <v>28</v>
      </c>
      <c r="U11" s="176">
        <v>56</v>
      </c>
      <c r="V11" s="91">
        <v>6</v>
      </c>
      <c r="W11" s="92" t="s">
        <v>350</v>
      </c>
      <c r="X11" s="176"/>
      <c r="Y11" s="176"/>
      <c r="Z11" s="91"/>
      <c r="AA11" s="610"/>
      <c r="AB11" s="363">
        <f t="shared" si="0"/>
        <v>28</v>
      </c>
      <c r="AC11" s="363">
        <f t="shared" si="1"/>
        <v>56</v>
      </c>
      <c r="AD11" s="364">
        <f t="shared" si="1"/>
        <v>6</v>
      </c>
      <c r="AE11" s="365">
        <f t="shared" si="2"/>
        <v>84</v>
      </c>
      <c r="AF11" s="925" t="s">
        <v>517</v>
      </c>
      <c r="AG11" s="97" t="s">
        <v>153</v>
      </c>
    </row>
    <row r="12" spans="1:33" s="126" customFormat="1" ht="14.25" customHeight="1" x14ac:dyDescent="0.2">
      <c r="A12" s="934" t="s">
        <v>89</v>
      </c>
      <c r="B12" s="106" t="s">
        <v>75</v>
      </c>
      <c r="C12" s="948" t="s">
        <v>68</v>
      </c>
      <c r="D12" s="176"/>
      <c r="E12" s="176"/>
      <c r="F12" s="91"/>
      <c r="G12" s="610"/>
      <c r="H12" s="371"/>
      <c r="I12" s="176"/>
      <c r="J12" s="91"/>
      <c r="K12" s="92"/>
      <c r="L12" s="176"/>
      <c r="M12" s="176"/>
      <c r="N12" s="91"/>
      <c r="O12" s="92"/>
      <c r="P12" s="176"/>
      <c r="Q12" s="176"/>
      <c r="R12" s="91"/>
      <c r="S12" s="92"/>
      <c r="T12" s="176"/>
      <c r="U12" s="176"/>
      <c r="V12" s="91"/>
      <c r="W12" s="92"/>
      <c r="X12" s="176">
        <v>20</v>
      </c>
      <c r="Y12" s="176">
        <v>20</v>
      </c>
      <c r="Z12" s="91">
        <v>3</v>
      </c>
      <c r="AA12" s="610" t="s">
        <v>385</v>
      </c>
      <c r="AB12" s="363">
        <f t="shared" si="0"/>
        <v>20</v>
      </c>
      <c r="AC12" s="363">
        <f t="shared" si="1"/>
        <v>20</v>
      </c>
      <c r="AD12" s="364">
        <f t="shared" si="1"/>
        <v>3</v>
      </c>
      <c r="AE12" s="365">
        <f t="shared" si="2"/>
        <v>40</v>
      </c>
      <c r="AF12" s="925" t="s">
        <v>517</v>
      </c>
      <c r="AG12" s="97" t="s">
        <v>153</v>
      </c>
    </row>
    <row r="13" spans="1:33" s="126" customFormat="1" ht="15.75" customHeight="1" x14ac:dyDescent="0.2">
      <c r="A13" s="934" t="s">
        <v>431</v>
      </c>
      <c r="B13" s="106" t="s">
        <v>75</v>
      </c>
      <c r="C13" s="945" t="s">
        <v>376</v>
      </c>
      <c r="D13" s="176"/>
      <c r="E13" s="176"/>
      <c r="F13" s="91"/>
      <c r="G13" s="610"/>
      <c r="H13" s="371"/>
      <c r="M13" s="176"/>
      <c r="N13" s="91"/>
      <c r="O13" s="92"/>
      <c r="P13" s="176">
        <v>28</v>
      </c>
      <c r="Q13" s="176">
        <v>28</v>
      </c>
      <c r="R13" s="91">
        <v>2</v>
      </c>
      <c r="S13" s="92" t="s">
        <v>1</v>
      </c>
      <c r="T13" s="176"/>
      <c r="U13" s="176"/>
      <c r="V13" s="91"/>
      <c r="W13" s="92"/>
      <c r="X13" s="176"/>
      <c r="Y13" s="176"/>
      <c r="Z13" s="91"/>
      <c r="AA13" s="610"/>
      <c r="AB13" s="363">
        <f>SUM(D13,H13,P13,T13,X13)</f>
        <v>28</v>
      </c>
      <c r="AC13" s="363">
        <f>SUM(E13,M13,Q13,U13,Y13)</f>
        <v>28</v>
      </c>
      <c r="AD13" s="364">
        <f>SUM(F13,N13,R13,V13,Z13)</f>
        <v>2</v>
      </c>
      <c r="AE13" s="365">
        <f t="shared" si="2"/>
        <v>56</v>
      </c>
      <c r="AF13" s="925" t="s">
        <v>517</v>
      </c>
      <c r="AG13" s="97" t="s">
        <v>432</v>
      </c>
    </row>
    <row r="14" spans="1:33" s="126" customFormat="1" ht="15.75" customHeight="1" x14ac:dyDescent="0.2">
      <c r="A14" s="934" t="s">
        <v>429</v>
      </c>
      <c r="B14" s="106" t="s">
        <v>75</v>
      </c>
      <c r="C14" s="945" t="s">
        <v>430</v>
      </c>
      <c r="D14" s="176"/>
      <c r="E14" s="176"/>
      <c r="F14" s="91"/>
      <c r="G14" s="610"/>
      <c r="H14" s="371"/>
      <c r="I14" s="176"/>
      <c r="J14" s="91"/>
      <c r="K14" s="92"/>
      <c r="L14" s="176"/>
      <c r="M14" s="176"/>
      <c r="N14" s="91"/>
      <c r="O14" s="92"/>
      <c r="P14" s="176"/>
      <c r="Q14" s="176"/>
      <c r="R14" s="91"/>
      <c r="S14" s="92"/>
      <c r="T14" s="176"/>
      <c r="U14" s="176"/>
      <c r="V14" s="91"/>
      <c r="W14" s="92"/>
      <c r="X14" s="176">
        <v>20</v>
      </c>
      <c r="Y14" s="176">
        <v>20</v>
      </c>
      <c r="Z14" s="91">
        <v>4</v>
      </c>
      <c r="AA14" s="610" t="s">
        <v>385</v>
      </c>
      <c r="AB14" s="363">
        <f t="shared" si="0"/>
        <v>20</v>
      </c>
      <c r="AC14" s="363">
        <f t="shared" si="1"/>
        <v>20</v>
      </c>
      <c r="AD14" s="364">
        <f t="shared" si="1"/>
        <v>4</v>
      </c>
      <c r="AE14" s="365">
        <f t="shared" si="2"/>
        <v>40</v>
      </c>
      <c r="AF14" s="925" t="s">
        <v>517</v>
      </c>
      <c r="AG14" s="97" t="s">
        <v>150</v>
      </c>
    </row>
    <row r="15" spans="1:33" s="126" customFormat="1" ht="15.75" customHeight="1" x14ac:dyDescent="0.2">
      <c r="A15" s="951" t="s">
        <v>371</v>
      </c>
      <c r="B15" s="443" t="s">
        <v>75</v>
      </c>
      <c r="C15" s="950" t="s">
        <v>370</v>
      </c>
      <c r="D15" s="176"/>
      <c r="E15" s="176"/>
      <c r="F15" s="91"/>
      <c r="G15" s="93"/>
      <c r="H15" s="77"/>
      <c r="I15" s="77"/>
      <c r="J15" s="77"/>
      <c r="K15" s="77"/>
      <c r="L15" s="178"/>
      <c r="M15" s="176"/>
      <c r="N15" s="91"/>
      <c r="O15" s="469"/>
      <c r="P15" s="124"/>
      <c r="Q15" s="124"/>
      <c r="R15" s="124"/>
      <c r="S15" s="124"/>
      <c r="T15" s="263">
        <v>14</v>
      </c>
      <c r="U15" s="176">
        <v>14</v>
      </c>
      <c r="V15" s="116">
        <v>3</v>
      </c>
      <c r="W15" s="117" t="s">
        <v>353</v>
      </c>
      <c r="X15" s="176"/>
      <c r="Y15" s="176"/>
      <c r="Z15" s="91"/>
      <c r="AA15" s="92"/>
      <c r="AB15" s="440">
        <f>SUM(H15,L15,T15,X15)</f>
        <v>14</v>
      </c>
      <c r="AC15" s="440">
        <f>SUM(I15,M15,U15,Y15)</f>
        <v>14</v>
      </c>
      <c r="AD15" s="364">
        <f>SUM(J15,N15,V15,Z15)</f>
        <v>3</v>
      </c>
      <c r="AE15" s="365">
        <f t="shared" ref="AE15" si="3">SUM(AB15,AC15)</f>
        <v>28</v>
      </c>
      <c r="AF15" s="96" t="s">
        <v>149</v>
      </c>
      <c r="AG15" s="105" t="s">
        <v>393</v>
      </c>
    </row>
    <row r="16" spans="1:33" s="126" customFormat="1" ht="15.75" customHeight="1" x14ac:dyDescent="0.2">
      <c r="A16" s="947" t="s">
        <v>433</v>
      </c>
      <c r="B16" s="442" t="s">
        <v>75</v>
      </c>
      <c r="C16" s="949" t="s">
        <v>372</v>
      </c>
      <c r="D16" s="677"/>
      <c r="E16" s="677"/>
      <c r="F16" s="678"/>
      <c r="G16" s="610"/>
      <c r="H16" s="371"/>
      <c r="I16" s="677"/>
      <c r="J16" s="678"/>
      <c r="K16" s="679"/>
      <c r="L16" s="677">
        <v>14</v>
      </c>
      <c r="M16" s="677">
        <v>28</v>
      </c>
      <c r="N16" s="678">
        <v>2</v>
      </c>
      <c r="O16" s="679" t="s">
        <v>102</v>
      </c>
      <c r="P16" s="677"/>
      <c r="Q16" s="677"/>
      <c r="R16" s="678"/>
      <c r="S16" s="679"/>
      <c r="T16" s="677"/>
      <c r="U16" s="677"/>
      <c r="V16" s="678"/>
      <c r="W16" s="679"/>
      <c r="AB16" s="363">
        <f>SUM(D16,H16,L16,P16,T16,X15)</f>
        <v>14</v>
      </c>
      <c r="AC16" s="363">
        <f>SUM(E16,I16,M16,Q16,U16,Y15)</f>
        <v>28</v>
      </c>
      <c r="AD16" s="364">
        <f>SUM(F16,J16,N16,R16,V16,Z15)</f>
        <v>2</v>
      </c>
      <c r="AE16" s="365">
        <f t="shared" ref="AE16" si="4">SUM(AB16,AC16)</f>
        <v>42</v>
      </c>
      <c r="AF16" s="925" t="s">
        <v>518</v>
      </c>
      <c r="AG16" s="680" t="s">
        <v>152</v>
      </c>
    </row>
    <row r="17" spans="1:37" s="126" customFormat="1" ht="15.75" customHeight="1" x14ac:dyDescent="0.2">
      <c r="A17" s="942" t="s">
        <v>118</v>
      </c>
      <c r="B17" s="442" t="s">
        <v>75</v>
      </c>
      <c r="C17" s="943" t="s">
        <v>97</v>
      </c>
      <c r="D17" s="611"/>
      <c r="E17" s="612"/>
      <c r="F17" s="613"/>
      <c r="G17" s="614"/>
      <c r="H17" s="611"/>
      <c r="I17" s="612"/>
      <c r="J17" s="613"/>
      <c r="K17" s="615"/>
      <c r="L17" s="616"/>
      <c r="M17" s="617"/>
      <c r="N17" s="618"/>
      <c r="O17" s="619"/>
      <c r="P17" s="611"/>
      <c r="Q17" s="612"/>
      <c r="R17" s="613"/>
      <c r="S17" s="615"/>
      <c r="T17" s="611"/>
      <c r="U17" s="612"/>
      <c r="V17" s="613"/>
      <c r="W17" s="615"/>
      <c r="X17" s="611"/>
      <c r="Y17" s="612">
        <v>10</v>
      </c>
      <c r="Z17" s="613">
        <v>2</v>
      </c>
      <c r="AA17" s="620" t="s">
        <v>102</v>
      </c>
      <c r="AB17" s="363">
        <f t="shared" si="0"/>
        <v>0</v>
      </c>
      <c r="AC17" s="363">
        <f t="shared" si="1"/>
        <v>10</v>
      </c>
      <c r="AD17" s="364">
        <f t="shared" si="1"/>
        <v>2</v>
      </c>
      <c r="AE17" s="365">
        <f t="shared" si="2"/>
        <v>10</v>
      </c>
      <c r="AF17" s="925" t="s">
        <v>516</v>
      </c>
      <c r="AG17" s="944" t="s">
        <v>526</v>
      </c>
    </row>
    <row r="18" spans="1:37" s="126" customFormat="1" ht="15.75" customHeight="1" x14ac:dyDescent="0.2">
      <c r="A18" s="934" t="s">
        <v>76</v>
      </c>
      <c r="B18" s="106" t="s">
        <v>75</v>
      </c>
      <c r="C18" s="945" t="s">
        <v>77</v>
      </c>
      <c r="D18" s="371"/>
      <c r="E18" s="381"/>
      <c r="F18" s="385"/>
      <c r="G18" s="386"/>
      <c r="H18" s="621"/>
      <c r="I18" s="621"/>
      <c r="J18" s="622"/>
      <c r="K18" s="386"/>
      <c r="L18" s="381"/>
      <c r="M18" s="381"/>
      <c r="N18" s="385"/>
      <c r="O18" s="386"/>
      <c r="P18" s="381">
        <v>28</v>
      </c>
      <c r="Q18" s="381"/>
      <c r="R18" s="385">
        <v>2</v>
      </c>
      <c r="S18" s="386" t="s">
        <v>102</v>
      </c>
      <c r="T18" s="381"/>
      <c r="U18" s="381"/>
      <c r="V18" s="385"/>
      <c r="W18" s="623"/>
      <c r="X18" s="371"/>
      <c r="Y18" s="381"/>
      <c r="Z18" s="385"/>
      <c r="AA18" s="623"/>
      <c r="AB18" s="363">
        <f t="shared" si="0"/>
        <v>28</v>
      </c>
      <c r="AC18" s="363">
        <f t="shared" si="1"/>
        <v>0</v>
      </c>
      <c r="AD18" s="364">
        <f t="shared" si="1"/>
        <v>2</v>
      </c>
      <c r="AE18" s="365">
        <f t="shared" si="2"/>
        <v>28</v>
      </c>
      <c r="AF18" s="925" t="s">
        <v>517</v>
      </c>
      <c r="AG18" s="781" t="s">
        <v>312</v>
      </c>
    </row>
    <row r="19" spans="1:37" s="368" customFormat="1" ht="12.75" x14ac:dyDescent="0.2">
      <c r="A19" s="921" t="s">
        <v>434</v>
      </c>
      <c r="B19" s="443" t="s">
        <v>75</v>
      </c>
      <c r="C19" s="936" t="s">
        <v>435</v>
      </c>
      <c r="D19" s="372"/>
      <c r="E19" s="372"/>
      <c r="F19" s="373"/>
      <c r="G19" s="374"/>
      <c r="H19" s="375"/>
      <c r="I19" s="372"/>
      <c r="J19" s="373"/>
      <c r="K19" s="376"/>
      <c r="L19" s="651"/>
      <c r="M19" s="651">
        <v>28</v>
      </c>
      <c r="N19" s="652">
        <v>2</v>
      </c>
      <c r="O19" s="653" t="s">
        <v>103</v>
      </c>
      <c r="P19" s="375"/>
      <c r="Q19" s="372"/>
      <c r="R19" s="373"/>
      <c r="S19" s="376"/>
      <c r="T19" s="372"/>
      <c r="U19" s="645"/>
      <c r="V19" s="646"/>
      <c r="W19" s="378"/>
      <c r="X19" s="372"/>
      <c r="Y19" s="372"/>
      <c r="Z19" s="373"/>
      <c r="AA19" s="376"/>
      <c r="AB19" s="363">
        <f>SUM(D19,H19,L19,P19,T19,X19)</f>
        <v>0</v>
      </c>
      <c r="AC19" s="363">
        <f t="shared" si="1"/>
        <v>28</v>
      </c>
      <c r="AD19" s="364">
        <f t="shared" si="1"/>
        <v>2</v>
      </c>
      <c r="AE19" s="365">
        <f t="shared" si="2"/>
        <v>28</v>
      </c>
      <c r="AF19" s="925" t="s">
        <v>516</v>
      </c>
      <c r="AG19" s="782" t="s">
        <v>436</v>
      </c>
      <c r="AH19" s="367"/>
    </row>
    <row r="20" spans="1:37" s="368" customFormat="1" ht="13.5" thickBot="1" x14ac:dyDescent="0.25">
      <c r="A20" s="921" t="s">
        <v>437</v>
      </c>
      <c r="B20" s="443" t="s">
        <v>75</v>
      </c>
      <c r="C20" s="936" t="s">
        <v>449</v>
      </c>
      <c r="D20" s="372"/>
      <c r="E20" s="372"/>
      <c r="F20" s="373"/>
      <c r="G20" s="374"/>
      <c r="H20" s="375"/>
      <c r="I20" s="372"/>
      <c r="J20" s="373"/>
      <c r="K20" s="376"/>
      <c r="L20" s="372"/>
      <c r="M20" s="372"/>
      <c r="N20" s="373"/>
      <c r="O20" s="377"/>
      <c r="P20" s="375"/>
      <c r="Q20" s="372"/>
      <c r="R20" s="373"/>
      <c r="S20" s="376"/>
      <c r="T20" s="372"/>
      <c r="U20" s="372"/>
      <c r="V20" s="379"/>
      <c r="W20" s="380"/>
      <c r="X20" s="372"/>
      <c r="Y20" s="645">
        <v>20</v>
      </c>
      <c r="Z20" s="646">
        <v>2</v>
      </c>
      <c r="AA20" s="378" t="s">
        <v>103</v>
      </c>
      <c r="AB20" s="363">
        <f>SUM(D20,H20,L20,P20,T20,X20)</f>
        <v>0</v>
      </c>
      <c r="AC20" s="363">
        <f>SUM(E20,I20,M20,Q20,U20,Y20)</f>
        <v>20</v>
      </c>
      <c r="AD20" s="364">
        <f>SUM(F20,J20,N20,R20,V20,Z20)</f>
        <v>2</v>
      </c>
      <c r="AE20" s="365">
        <f>SUM(AB20,AC20)</f>
        <v>20</v>
      </c>
      <c r="AF20" s="925" t="s">
        <v>517</v>
      </c>
      <c r="AG20" s="782" t="s">
        <v>150</v>
      </c>
      <c r="AH20" s="367"/>
    </row>
    <row r="21" spans="1:37" s="173" customFormat="1" ht="15.75" customHeight="1" thickBot="1" x14ac:dyDescent="0.25">
      <c r="A21" s="518"/>
      <c r="B21" s="519"/>
      <c r="C21" s="135" t="s">
        <v>124</v>
      </c>
      <c r="D21" s="520">
        <f>SUM(D10:D16)</f>
        <v>0</v>
      </c>
      <c r="E21" s="522">
        <f>SUM(E10:E16)</f>
        <v>0</v>
      </c>
      <c r="F21" s="522">
        <f>SUM(F10:F16)</f>
        <v>0</v>
      </c>
      <c r="G21" s="521" t="s">
        <v>22</v>
      </c>
      <c r="H21" s="522">
        <f>SUM(H10:H20)</f>
        <v>0</v>
      </c>
      <c r="I21" s="522">
        <f>SUM(I10:I20)</f>
        <v>0</v>
      </c>
      <c r="J21" s="522">
        <f>SUM(J10:J20)</f>
        <v>0</v>
      </c>
      <c r="K21" s="521" t="s">
        <v>22</v>
      </c>
      <c r="L21" s="522">
        <f>SUM(L10:L20)</f>
        <v>14</v>
      </c>
      <c r="M21" s="522">
        <f>SUM(M10:M20)</f>
        <v>56</v>
      </c>
      <c r="N21" s="522">
        <f>SUM(N10:N20)</f>
        <v>4</v>
      </c>
      <c r="O21" s="521" t="s">
        <v>22</v>
      </c>
      <c r="P21" s="522">
        <f>SUM(P10:P20)</f>
        <v>70</v>
      </c>
      <c r="Q21" s="522">
        <f>SUM(Q10:Q20)</f>
        <v>70</v>
      </c>
      <c r="R21" s="522">
        <f>SUM(R10:R20)</f>
        <v>8</v>
      </c>
      <c r="S21" s="521" t="s">
        <v>22</v>
      </c>
      <c r="T21" s="522">
        <f>SUM(T10:T20)</f>
        <v>42</v>
      </c>
      <c r="U21" s="522">
        <f>SUM(U10:U20)</f>
        <v>70</v>
      </c>
      <c r="V21" s="522">
        <f>SUM(V10:V20)</f>
        <v>9</v>
      </c>
      <c r="W21" s="521" t="s">
        <v>22</v>
      </c>
      <c r="X21" s="522">
        <f>SUM(X10:X20)</f>
        <v>40</v>
      </c>
      <c r="Y21" s="522">
        <f>SUM(Y10:Y20)</f>
        <v>70</v>
      </c>
      <c r="Z21" s="522">
        <f>SUM(Z10:Z20)</f>
        <v>11</v>
      </c>
      <c r="AA21" s="521" t="s">
        <v>22</v>
      </c>
      <c r="AB21" s="520">
        <f>SUM(AB10:AB20)</f>
        <v>166</v>
      </c>
      <c r="AC21" s="522">
        <f>SUM(AC10:AC20)</f>
        <v>266</v>
      </c>
      <c r="AD21" s="522">
        <f>SUM(AD10:AD20)</f>
        <v>32</v>
      </c>
      <c r="AE21" s="624">
        <f>SUM(AE10:AE20)</f>
        <v>432</v>
      </c>
      <c r="AF21" s="357"/>
      <c r="AG21" s="357"/>
    </row>
    <row r="22" spans="1:37" s="173" customFormat="1" ht="15.75" customHeight="1" thickBot="1" x14ac:dyDescent="0.25">
      <c r="A22" s="523"/>
      <c r="B22" s="524"/>
      <c r="C22" s="525" t="s">
        <v>125</v>
      </c>
      <c r="D22" s="226">
        <f>D8+D21</f>
        <v>182</v>
      </c>
      <c r="E22" s="226">
        <f>E8+E21</f>
        <v>200</v>
      </c>
      <c r="F22" s="226">
        <f>F8+F21</f>
        <v>27</v>
      </c>
      <c r="G22" s="526" t="s">
        <v>22</v>
      </c>
      <c r="H22" s="226">
        <f>H8+H21</f>
        <v>102</v>
      </c>
      <c r="I22" s="226">
        <f>I8+I21</f>
        <v>280</v>
      </c>
      <c r="J22" s="226">
        <f>J8+J21</f>
        <v>28</v>
      </c>
      <c r="K22" s="526" t="s">
        <v>22</v>
      </c>
      <c r="L22" s="226">
        <f>L8+L21</f>
        <v>112</v>
      </c>
      <c r="M22" s="226">
        <f>M8+M21</f>
        <v>322</v>
      </c>
      <c r="N22" s="226">
        <f>N8+N21</f>
        <v>28</v>
      </c>
      <c r="O22" s="526" t="s">
        <v>22</v>
      </c>
      <c r="P22" s="226">
        <f>P8+P21</f>
        <v>154</v>
      </c>
      <c r="Q22" s="226">
        <f>Q8+Q21</f>
        <v>266</v>
      </c>
      <c r="R22" s="226">
        <f>R8+R21</f>
        <v>28</v>
      </c>
      <c r="S22" s="526" t="s">
        <v>22</v>
      </c>
      <c r="T22" s="226">
        <f>T8+T21</f>
        <v>154</v>
      </c>
      <c r="U22" s="226">
        <f>U8+U21</f>
        <v>280</v>
      </c>
      <c r="V22" s="226">
        <f>V8+V21</f>
        <v>33</v>
      </c>
      <c r="W22" s="526" t="s">
        <v>22</v>
      </c>
      <c r="X22" s="226">
        <f>X8+X21</f>
        <v>84</v>
      </c>
      <c r="Y22" s="226">
        <f>Y8+Y21</f>
        <v>204</v>
      </c>
      <c r="Z22" s="226">
        <f>Z8+Z21</f>
        <v>28</v>
      </c>
      <c r="AA22" s="526" t="s">
        <v>22</v>
      </c>
      <c r="AB22" s="527">
        <f>SUM(AB8,AB21)</f>
        <v>784</v>
      </c>
      <c r="AC22" s="528">
        <f>SUM(AC21,AC8)</f>
        <v>1580</v>
      </c>
      <c r="AD22" s="528">
        <f>SUM(AD21,AD8)</f>
        <v>172</v>
      </c>
      <c r="AE22" s="529">
        <f t="shared" ref="AE22" si="5">SUM(AB22,AC22)</f>
        <v>2364</v>
      </c>
      <c r="AF22" s="357"/>
      <c r="AG22" s="357"/>
    </row>
    <row r="23" spans="1:37" s="173" customFormat="1" ht="15.75" customHeight="1" x14ac:dyDescent="0.2">
      <c r="A23" s="268" t="s">
        <v>4</v>
      </c>
      <c r="B23" s="553"/>
      <c r="C23" s="270" t="s">
        <v>9</v>
      </c>
      <c r="D23" s="1012"/>
      <c r="E23" s="1013"/>
      <c r="F23" s="1013"/>
      <c r="G23" s="1013"/>
      <c r="H23" s="1013"/>
      <c r="I23" s="1013"/>
      <c r="J23" s="1013"/>
      <c r="K23" s="1013"/>
      <c r="L23" s="1013"/>
      <c r="M23" s="1013"/>
      <c r="N23" s="1013"/>
      <c r="O23" s="1013"/>
      <c r="P23" s="1013"/>
      <c r="Q23" s="1013"/>
      <c r="R23" s="1013"/>
      <c r="S23" s="1014"/>
      <c r="T23" s="554"/>
      <c r="U23" s="555"/>
      <c r="V23" s="1006"/>
      <c r="W23" s="1007"/>
      <c r="X23" s="1007"/>
      <c r="Y23" s="1007"/>
      <c r="Z23" s="1007"/>
      <c r="AA23" s="1007"/>
      <c r="AB23" s="1007"/>
      <c r="AC23" s="1007"/>
      <c r="AD23" s="1007"/>
      <c r="AE23" s="1008"/>
      <c r="AF23" s="273"/>
      <c r="AG23" s="274"/>
      <c r="AH23" s="174"/>
      <c r="AI23" s="174"/>
      <c r="AJ23" s="174"/>
      <c r="AK23" s="174"/>
    </row>
    <row r="24" spans="1:37" s="126" customFormat="1" ht="15.75" customHeight="1" thickBot="1" x14ac:dyDescent="0.25">
      <c r="A24" s="217" t="s">
        <v>83</v>
      </c>
      <c r="B24" s="106" t="s">
        <v>1</v>
      </c>
      <c r="C24" s="239" t="s">
        <v>84</v>
      </c>
      <c r="D24" s="530"/>
      <c r="E24" s="530"/>
      <c r="F24" s="531" t="s">
        <v>22</v>
      </c>
      <c r="G24" s="386"/>
      <c r="H24" s="530"/>
      <c r="I24" s="530"/>
      <c r="J24" s="531" t="s">
        <v>22</v>
      </c>
      <c r="K24" s="386"/>
      <c r="L24" s="530"/>
      <c r="M24" s="530"/>
      <c r="N24" s="531" t="s">
        <v>22</v>
      </c>
      <c r="O24" s="386"/>
      <c r="P24" s="530"/>
      <c r="Q24" s="530"/>
      <c r="R24" s="531" t="s">
        <v>22</v>
      </c>
      <c r="S24" s="386"/>
      <c r="T24" s="530"/>
      <c r="U24" s="530"/>
      <c r="V24" s="531" t="s">
        <v>22</v>
      </c>
      <c r="W24" s="386"/>
      <c r="X24" s="530"/>
      <c r="Y24" s="530"/>
      <c r="Z24" s="531" t="s">
        <v>22</v>
      </c>
      <c r="AA24" s="382" t="s">
        <v>115</v>
      </c>
      <c r="AB24" s="532"/>
      <c r="AC24" s="532"/>
      <c r="AD24" s="531" t="s">
        <v>22</v>
      </c>
      <c r="AE24" s="533"/>
      <c r="AF24" s="96"/>
      <c r="AG24" s="97"/>
    </row>
    <row r="25" spans="1:37" s="126" customFormat="1" ht="16.350000000000001" customHeight="1" thickBot="1" x14ac:dyDescent="0.25">
      <c r="A25" s="277"/>
      <c r="B25" s="278"/>
      <c r="C25" s="658" t="s">
        <v>18</v>
      </c>
      <c r="D25" s="279">
        <v>0</v>
      </c>
      <c r="E25" s="280">
        <v>0</v>
      </c>
      <c r="F25" s="281">
        <v>0</v>
      </c>
      <c r="G25" s="281" t="str">
        <f>IF(SUM(G24:G24)=0,"",SUM(G24:G24))</f>
        <v/>
      </c>
      <c r="H25" s="282">
        <v>0</v>
      </c>
      <c r="I25" s="283">
        <v>0</v>
      </c>
      <c r="J25" s="284">
        <v>0</v>
      </c>
      <c r="K25" s="285"/>
      <c r="L25" s="281">
        <v>0</v>
      </c>
      <c r="M25" s="281">
        <v>0</v>
      </c>
      <c r="N25" s="281">
        <v>0</v>
      </c>
      <c r="O25" s="284"/>
      <c r="P25" s="286">
        <v>0</v>
      </c>
      <c r="Q25" s="281">
        <v>0</v>
      </c>
      <c r="R25" s="284">
        <v>0</v>
      </c>
      <c r="S25" s="285"/>
      <c r="T25" s="287">
        <v>0</v>
      </c>
      <c r="U25" s="288">
        <v>0</v>
      </c>
      <c r="V25" s="289">
        <v>0</v>
      </c>
      <c r="W25" s="290"/>
      <c r="X25" s="359">
        <v>0</v>
      </c>
      <c r="Y25" s="360">
        <v>0</v>
      </c>
      <c r="Z25" s="291">
        <v>0</v>
      </c>
      <c r="AA25" s="292"/>
      <c r="AB25" s="293">
        <f>SUM(D25,H25,L25,P25,T25,X25)</f>
        <v>0</v>
      </c>
      <c r="AC25" s="294">
        <v>0</v>
      </c>
      <c r="AD25" s="295">
        <v>0</v>
      </c>
      <c r="AE25" s="296" t="s">
        <v>22</v>
      </c>
    </row>
    <row r="26" spans="1:37" s="312" customFormat="1" ht="16.350000000000001" customHeight="1" thickBot="1" x14ac:dyDescent="0.3">
      <c r="A26" s="297"/>
      <c r="B26" s="298"/>
      <c r="C26" s="299" t="s">
        <v>28</v>
      </c>
      <c r="D26" s="300">
        <f>SUM(D22,D25)</f>
        <v>182</v>
      </c>
      <c r="E26" s="300">
        <f>SUM(E22,E25)</f>
        <v>200</v>
      </c>
      <c r="F26" s="301">
        <f>SUM(F22,F25)</f>
        <v>27</v>
      </c>
      <c r="G26" s="300"/>
      <c r="H26" s="300">
        <f>SUM(H22,H25)</f>
        <v>102</v>
      </c>
      <c r="I26" s="301">
        <f>SUM(I22,I25)</f>
        <v>280</v>
      </c>
      <c r="J26" s="302">
        <f>SUM(J22,J25)</f>
        <v>28</v>
      </c>
      <c r="K26" s="300"/>
      <c r="L26" s="303">
        <f>SUM(L22,L25)</f>
        <v>112</v>
      </c>
      <c r="M26" s="300">
        <f>SUM(M22,M25)</f>
        <v>322</v>
      </c>
      <c r="N26" s="301">
        <f>SUM(N22,N25)</f>
        <v>28</v>
      </c>
      <c r="O26" s="300"/>
      <c r="P26" s="300">
        <f>SUM(P22,P25)</f>
        <v>154</v>
      </c>
      <c r="Q26" s="303">
        <f>SUM(Q22,Q25)</f>
        <v>266</v>
      </c>
      <c r="R26" s="304">
        <f>SUM(R22,R25)</f>
        <v>28</v>
      </c>
      <c r="S26" s="300"/>
      <c r="T26" s="305">
        <f>SUM(T22,T25)</f>
        <v>154</v>
      </c>
      <c r="U26" s="300">
        <f>SUM(U22,U25)</f>
        <v>280</v>
      </c>
      <c r="V26" s="306">
        <f>SUM(V22,V25)</f>
        <v>33</v>
      </c>
      <c r="W26" s="306"/>
      <c r="X26" s="361">
        <f>SUM(X22,X25)</f>
        <v>84</v>
      </c>
      <c r="Y26" s="362">
        <f>SUM(Y22,Y25)</f>
        <v>204</v>
      </c>
      <c r="Z26" s="307">
        <f>SUM(Z22,Z25)</f>
        <v>28</v>
      </c>
      <c r="AA26" s="306"/>
      <c r="AB26" s="308">
        <f>SUM(AB22,AB25)</f>
        <v>784</v>
      </c>
      <c r="AC26" s="309">
        <f>SUM(AC22,AC25)</f>
        <v>1580</v>
      </c>
      <c r="AD26" s="310">
        <f>SUM(AD22,AD25)</f>
        <v>172</v>
      </c>
      <c r="AE26" s="311">
        <f>SUM(AB26,AC26)</f>
        <v>2364</v>
      </c>
    </row>
    <row r="27" spans="1:37" s="126" customFormat="1" ht="16.350000000000001" customHeight="1" thickBot="1" x14ac:dyDescent="0.25">
      <c r="A27" s="1015"/>
      <c r="B27" s="1016"/>
      <c r="C27" s="1016"/>
      <c r="D27" s="1016"/>
      <c r="E27" s="1016"/>
      <c r="F27" s="1016"/>
      <c r="G27" s="1016"/>
      <c r="H27" s="1016"/>
      <c r="I27" s="1016"/>
      <c r="J27" s="1016"/>
      <c r="K27" s="1016"/>
      <c r="L27" s="1016"/>
      <c r="M27" s="1016"/>
      <c r="N27" s="1016"/>
      <c r="O27" s="1016"/>
      <c r="P27" s="1016"/>
      <c r="Q27" s="1016"/>
      <c r="R27" s="1016"/>
      <c r="S27" s="1016"/>
      <c r="T27" s="1016"/>
      <c r="U27" s="1017"/>
      <c r="V27" s="534"/>
      <c r="W27" s="535"/>
      <c r="X27" s="535"/>
      <c r="Y27" s="535"/>
      <c r="Z27" s="535"/>
      <c r="AA27" s="536"/>
      <c r="AB27" s="536"/>
      <c r="AC27" s="536"/>
      <c r="AD27" s="536"/>
      <c r="AE27" s="537"/>
    </row>
    <row r="28" spans="1:37" s="603" customFormat="1" ht="15.95" customHeight="1" thickTop="1" thickBot="1" x14ac:dyDescent="0.25">
      <c r="A28" s="641" t="s">
        <v>5</v>
      </c>
      <c r="B28" s="590"/>
      <c r="C28" s="590" t="s">
        <v>375</v>
      </c>
      <c r="D28" s="642"/>
      <c r="E28" s="642"/>
      <c r="F28" s="642"/>
      <c r="G28" s="642"/>
      <c r="H28" s="642"/>
      <c r="I28" s="642"/>
      <c r="J28" s="642"/>
      <c r="K28" s="642"/>
      <c r="L28" s="642"/>
      <c r="M28" s="642"/>
      <c r="N28" s="643"/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4"/>
      <c r="AB28" s="1009"/>
      <c r="AC28" s="1010"/>
      <c r="AD28" s="1010"/>
      <c r="AE28" s="1011"/>
    </row>
    <row r="29" spans="1:37" s="126" customFormat="1" ht="15.75" customHeight="1" thickTop="1" x14ac:dyDescent="0.2">
      <c r="A29" s="952" t="s">
        <v>74</v>
      </c>
      <c r="B29" s="318" t="s">
        <v>1</v>
      </c>
      <c r="C29" s="954" t="s">
        <v>26</v>
      </c>
      <c r="D29" s="319"/>
      <c r="E29" s="320"/>
      <c r="F29" s="320"/>
      <c r="G29" s="321"/>
      <c r="H29" s="322"/>
      <c r="I29" s="323"/>
      <c r="J29" s="320"/>
      <c r="K29" s="324"/>
      <c r="L29" s="319"/>
      <c r="M29" s="320"/>
      <c r="N29" s="320"/>
      <c r="O29" s="321"/>
      <c r="P29" s="322"/>
      <c r="Q29" s="323">
        <v>160</v>
      </c>
      <c r="R29" s="320">
        <v>5</v>
      </c>
      <c r="S29" s="325" t="s">
        <v>103</v>
      </c>
      <c r="T29" s="326"/>
      <c r="U29" s="105"/>
      <c r="V29" s="105"/>
      <c r="W29" s="327"/>
      <c r="X29" s="96"/>
      <c r="Y29" s="105"/>
      <c r="Z29" s="105"/>
      <c r="AA29" s="327"/>
      <c r="AB29" s="328">
        <f t="shared" ref="AB29:AD30" si="6">SUM(D29,H29,L29,P29,T29,X29)</f>
        <v>0</v>
      </c>
      <c r="AC29" s="329">
        <f t="shared" si="6"/>
        <v>160</v>
      </c>
      <c r="AD29" s="329">
        <f t="shared" si="6"/>
        <v>5</v>
      </c>
      <c r="AE29" s="798">
        <f t="shared" ref="AE29:AE30" si="7">SUM(AB29,AC29)</f>
        <v>160</v>
      </c>
      <c r="AF29" s="925" t="s">
        <v>517</v>
      </c>
      <c r="AG29" s="105" t="s">
        <v>151</v>
      </c>
    </row>
    <row r="30" spans="1:37" s="126" customFormat="1" ht="12.75" x14ac:dyDescent="0.2">
      <c r="A30" s="953" t="s">
        <v>443</v>
      </c>
      <c r="B30" s="318" t="s">
        <v>1</v>
      </c>
      <c r="C30" s="954" t="s">
        <v>444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/>
      <c r="R30" s="320"/>
      <c r="S30" s="325"/>
      <c r="T30" s="330"/>
      <c r="U30" s="331"/>
      <c r="V30" s="331"/>
      <c r="W30" s="332"/>
      <c r="X30" s="267"/>
      <c r="Y30" s="333">
        <v>80</v>
      </c>
      <c r="Z30" s="333">
        <v>3</v>
      </c>
      <c r="AA30" s="334" t="s">
        <v>103</v>
      </c>
      <c r="AB30" s="328">
        <f t="shared" si="6"/>
        <v>0</v>
      </c>
      <c r="AC30" s="329">
        <f t="shared" si="6"/>
        <v>80</v>
      </c>
      <c r="AD30" s="329">
        <f t="shared" si="6"/>
        <v>3</v>
      </c>
      <c r="AE30" s="798">
        <f t="shared" si="7"/>
        <v>80</v>
      </c>
      <c r="AF30" s="925" t="s">
        <v>517</v>
      </c>
      <c r="AG30" s="105" t="s">
        <v>151</v>
      </c>
    </row>
    <row r="31" spans="1:37" s="347" customFormat="1" ht="15.75" customHeight="1" thickBot="1" x14ac:dyDescent="0.25">
      <c r="A31" s="335"/>
      <c r="B31" s="336"/>
      <c r="C31" s="337" t="s">
        <v>358</v>
      </c>
      <c r="D31" s="338">
        <f>SUM(D29:D30)</f>
        <v>0</v>
      </c>
      <c r="E31" s="339">
        <f t="shared" ref="E31:F31" si="8">SUM(E29:E30)</f>
        <v>0</v>
      </c>
      <c r="F31" s="339">
        <f t="shared" si="8"/>
        <v>0</v>
      </c>
      <c r="G31" s="339"/>
      <c r="H31" s="339">
        <f t="shared" ref="H31:J31" si="9">SUM(H29:H30)</f>
        <v>0</v>
      </c>
      <c r="I31" s="339">
        <f t="shared" si="9"/>
        <v>0</v>
      </c>
      <c r="J31" s="339">
        <f t="shared" si="9"/>
        <v>0</v>
      </c>
      <c r="K31" s="340"/>
      <c r="L31" s="341">
        <f t="shared" ref="L31:N31" si="10">SUM(L29:L30)</f>
        <v>0</v>
      </c>
      <c r="M31" s="339">
        <f t="shared" si="10"/>
        <v>0</v>
      </c>
      <c r="N31" s="339">
        <f t="shared" si="10"/>
        <v>0</v>
      </c>
      <c r="O31" s="340"/>
      <c r="P31" s="341">
        <f t="shared" ref="P31:R31" si="11">SUM(P29:P30)</f>
        <v>0</v>
      </c>
      <c r="Q31" s="339">
        <f t="shared" si="11"/>
        <v>160</v>
      </c>
      <c r="R31" s="339">
        <f t="shared" si="11"/>
        <v>5</v>
      </c>
      <c r="S31" s="340"/>
      <c r="T31" s="341">
        <f t="shared" ref="T31:V31" si="12">SUM(T29:T30)</f>
        <v>0</v>
      </c>
      <c r="U31" s="339">
        <f t="shared" si="12"/>
        <v>0</v>
      </c>
      <c r="V31" s="342">
        <f t="shared" si="12"/>
        <v>0</v>
      </c>
      <c r="W31" s="343"/>
      <c r="X31" s="344">
        <f t="shared" ref="X31:Z31" si="13">SUM(X29:X30)</f>
        <v>0</v>
      </c>
      <c r="Y31" s="342">
        <f t="shared" si="13"/>
        <v>80</v>
      </c>
      <c r="Z31" s="342">
        <f t="shared" si="13"/>
        <v>3</v>
      </c>
      <c r="AA31" s="345"/>
      <c r="AB31" s="344">
        <f t="shared" ref="AB31:AD31" si="14">SUM(AB29:AB30)</f>
        <v>0</v>
      </c>
      <c r="AC31" s="342">
        <f t="shared" si="14"/>
        <v>240</v>
      </c>
      <c r="AD31" s="342">
        <f t="shared" si="14"/>
        <v>8</v>
      </c>
      <c r="AE31" s="346">
        <f>SUM(AB31,AC31)</f>
        <v>240</v>
      </c>
    </row>
    <row r="32" spans="1:37" s="358" customFormat="1" ht="21.95" customHeight="1" thickBot="1" x14ac:dyDescent="0.3">
      <c r="A32" s="348"/>
      <c r="B32" s="349"/>
      <c r="C32" s="350" t="s">
        <v>359</v>
      </c>
      <c r="D32" s="351">
        <f>SUM(D22,D25)</f>
        <v>182</v>
      </c>
      <c r="E32" s="351">
        <f>SUM(E22,E25)</f>
        <v>200</v>
      </c>
      <c r="F32" s="351">
        <f>SUM(F22,F25,F31)</f>
        <v>27</v>
      </c>
      <c r="G32" s="352" t="s">
        <v>22</v>
      </c>
      <c r="H32" s="351">
        <f>SUM(H22,H25)</f>
        <v>102</v>
      </c>
      <c r="I32" s="351">
        <f>SUM(I22,I25)</f>
        <v>280</v>
      </c>
      <c r="J32" s="351">
        <f>SUM(J22,J25,J31)</f>
        <v>28</v>
      </c>
      <c r="K32" s="352" t="s">
        <v>22</v>
      </c>
      <c r="L32" s="351">
        <f>SUM(L22,L25)</f>
        <v>112</v>
      </c>
      <c r="M32" s="351">
        <f>SUM(M22,M25)</f>
        <v>322</v>
      </c>
      <c r="N32" s="351">
        <f>SUM(N22,N25,N31)</f>
        <v>28</v>
      </c>
      <c r="O32" s="352" t="s">
        <v>22</v>
      </c>
      <c r="P32" s="351">
        <f>SUM(P22,P25)</f>
        <v>154</v>
      </c>
      <c r="Q32" s="351">
        <f>SUM(Q22,Q25)</f>
        <v>266</v>
      </c>
      <c r="R32" s="351">
        <f>SUM(R22,R25,R31)</f>
        <v>33</v>
      </c>
      <c r="S32" s="352" t="s">
        <v>22</v>
      </c>
      <c r="T32" s="353">
        <f>SUM(T22,T25)</f>
        <v>154</v>
      </c>
      <c r="U32" s="351">
        <f>SUM(U22,U25)</f>
        <v>280</v>
      </c>
      <c r="V32" s="351">
        <f>SUM(V22,V25,V31)</f>
        <v>33</v>
      </c>
      <c r="W32" s="352" t="s">
        <v>22</v>
      </c>
      <c r="X32" s="351">
        <f>SUM(X22,X25)</f>
        <v>84</v>
      </c>
      <c r="Y32" s="351">
        <f>SUM(Y22,Y25)</f>
        <v>204</v>
      </c>
      <c r="Z32" s="351">
        <f>SUM(Z22,Z25,Z31)</f>
        <v>31</v>
      </c>
      <c r="AA32" s="352" t="s">
        <v>22</v>
      </c>
      <c r="AB32" s="354">
        <f>SUM(AB22,AB25)</f>
        <v>784</v>
      </c>
      <c r="AC32" s="355">
        <f>SUM(AC22,AC25)</f>
        <v>1580</v>
      </c>
      <c r="AD32" s="676">
        <f>SUM(AD22,AD25,AD31)</f>
        <v>180</v>
      </c>
      <c r="AE32" s="356">
        <f>SUM(AB32,AC32)</f>
        <v>2364</v>
      </c>
      <c r="AF32" s="357"/>
      <c r="AG32" s="357"/>
    </row>
    <row r="33" spans="1:31" s="126" customFormat="1" ht="15.75" customHeight="1" x14ac:dyDescent="0.2">
      <c r="A33" s="1023"/>
      <c r="B33" s="1024"/>
      <c r="C33" s="1024"/>
      <c r="D33" s="1024"/>
      <c r="E33" s="1024"/>
      <c r="F33" s="1024"/>
      <c r="G33" s="1024"/>
      <c r="H33" s="1024"/>
      <c r="I33" s="1024"/>
      <c r="J33" s="1024"/>
      <c r="K33" s="1024"/>
      <c r="L33" s="1024"/>
      <c r="M33" s="1024"/>
      <c r="N33" s="1024"/>
      <c r="O33" s="1024"/>
      <c r="P33" s="1024"/>
      <c r="Q33" s="1024"/>
      <c r="R33" s="1024"/>
      <c r="S33" s="1025"/>
      <c r="T33" s="244"/>
      <c r="U33" s="244"/>
      <c r="V33" s="244"/>
      <c r="W33" s="244"/>
      <c r="X33" s="244"/>
      <c r="Y33" s="625"/>
      <c r="Z33" s="625"/>
      <c r="AA33" s="625"/>
      <c r="AB33" s="245"/>
      <c r="AC33" s="245"/>
      <c r="AD33" s="245"/>
      <c r="AE33" s="246"/>
    </row>
    <row r="34" spans="1:31" s="126" customFormat="1" ht="21.75" customHeight="1" thickBot="1" x14ac:dyDescent="0.25">
      <c r="A34" s="1026" t="s">
        <v>24</v>
      </c>
      <c r="B34" s="1027"/>
      <c r="C34" s="1027"/>
      <c r="D34" s="1027"/>
      <c r="E34" s="1027"/>
      <c r="F34" s="1027"/>
      <c r="G34" s="1027"/>
      <c r="H34" s="1027"/>
      <c r="I34" s="1027"/>
      <c r="J34" s="1027"/>
      <c r="K34" s="1027"/>
      <c r="L34" s="1027"/>
      <c r="M34" s="1027"/>
      <c r="N34" s="1027"/>
      <c r="O34" s="1027"/>
      <c r="P34" s="1027"/>
      <c r="Q34" s="1027"/>
      <c r="R34" s="1027"/>
      <c r="S34" s="1027"/>
      <c r="T34" s="626"/>
      <c r="U34" s="626"/>
      <c r="V34" s="626"/>
      <c r="W34" s="626"/>
      <c r="X34" s="626"/>
      <c r="Y34" s="626"/>
      <c r="Z34" s="626"/>
      <c r="AA34" s="626"/>
      <c r="AB34" s="627"/>
      <c r="AC34" s="627"/>
      <c r="AD34" s="627"/>
      <c r="AE34" s="628"/>
    </row>
    <row r="35" spans="1:31" s="126" customFormat="1" ht="15.75" customHeight="1" x14ac:dyDescent="0.2">
      <c r="A35" s="436"/>
      <c r="B35" s="437"/>
      <c r="C35" s="438" t="s">
        <v>19</v>
      </c>
      <c r="D35" s="1001"/>
      <c r="E35" s="1002"/>
      <c r="F35" s="1003"/>
      <c r="G35" s="539" t="str">
        <f>IF(COUNTIF(G$11:G$30,"A")+COUNTIF(BÜIGSZAK!G$11:G$79,"A")=0,"0",COUNTIF(G$11:G$30,"A")+COUNTIF(BÜIGSZAK!G$11:G$79,"A"))</f>
        <v>0</v>
      </c>
      <c r="H35" s="392" t="str">
        <f>IF(COUNTIF(I4:I26,"A")=0,"",COUNTIF(I4:I26,"A"))</f>
        <v/>
      </c>
      <c r="I35" s="393"/>
      <c r="J35" s="394"/>
      <c r="K35" s="539">
        <f>IF(COUNTIF(K$11:K$30,"A")+COUNTIF(BÜIGSZAK!K$11:K$79,"A")=0,"0",COUNTIF(K$11:K$30,"A")+COUNTIF(BÜIGSZAK!K$11:K$79,"A"))</f>
        <v>1</v>
      </c>
      <c r="L35" s="392"/>
      <c r="M35" s="393"/>
      <c r="N35" s="394"/>
      <c r="O35" s="539" t="str">
        <f>IF(COUNTIF(O$11:O$30,"A")+COUNTIF(BÜIGSZAK!O$11:O$79,"A")=0,"0",COUNTIF(O$11:O$30,"A")+COUNTIF(BÜIGSZAK!O$11:O$79,"A"))</f>
        <v>0</v>
      </c>
      <c r="P35" s="392"/>
      <c r="Q35" s="393"/>
      <c r="R35" s="394"/>
      <c r="S35" s="539" t="str">
        <f>IF(COUNTIF(S$11:S$30,"A")+COUNTIF(BÜIGSZAK!S$11:S$79,"A")=0,"0",COUNTIF(S$11:S$30,"A")+COUNTIF(BÜIGSZAK!S$11:S$79,"A"))</f>
        <v>0</v>
      </c>
      <c r="T35" s="392" t="str">
        <f>IF(COUNTIF(U4:U26,"A")=0,"",COUNTIF(U4:U26,"A"))</f>
        <v/>
      </c>
      <c r="U35" s="393"/>
      <c r="V35" s="394"/>
      <c r="W35" s="539" t="str">
        <f>IF(COUNTIF(W$11:W$30,"A")+COUNTIF(BÜIGSZAK!W$11:W$79,"A")=0,"0",COUNTIF(W$11:W$30,"A")+COUNTIF(BÜIGSZAK!W$11:W$79,"A"))</f>
        <v>0</v>
      </c>
      <c r="X35" s="392" t="str">
        <f>IF(COUNTIF(Y4:Y26,"A")=0,"",COUNTIF(Y4:Y26,"A"))</f>
        <v/>
      </c>
      <c r="Y35" s="393"/>
      <c r="Z35" s="394"/>
      <c r="AA35" s="539" t="str">
        <f>IF(COUNTIF(AA$11:AA$30,"A")+COUNTIF(BÜIGSZAK!AA$11:AA$79,"A")=0,"0",COUNTIF(AA$11:AA$30,"A")+COUNTIF(BÜIGSZAK!AA$11:AA$79,"A"))</f>
        <v>0</v>
      </c>
      <c r="AB35" s="395"/>
      <c r="AC35" s="396"/>
      <c r="AD35" s="396"/>
      <c r="AE35" s="397">
        <f>SUM(G35,K35,O35,S35,W35,AA35)</f>
        <v>1</v>
      </c>
    </row>
    <row r="36" spans="1:31" s="126" customFormat="1" ht="15.75" customHeight="1" x14ac:dyDescent="0.2">
      <c r="A36" s="398"/>
      <c r="B36" s="399"/>
      <c r="C36" s="400" t="s">
        <v>20</v>
      </c>
      <c r="D36" s="998"/>
      <c r="E36" s="999"/>
      <c r="F36" s="1000"/>
      <c r="G36" s="540" t="str">
        <f>IF(COUNTIF(G$11:G$30,"B")+COUNTIF(BÜIGSZAK!G$11:G$79,"B")=0,"0",COUNTIF(G$11:G$30,"B")+COUNTIF(BÜIGSZAK!G$11:G$79,"B"))</f>
        <v>0</v>
      </c>
      <c r="H36" s="402" t="str">
        <f>IF(COUNTIF(I4:I26,"B")=0,"",COUNTIF(I4:I26,"B"))</f>
        <v/>
      </c>
      <c r="I36" s="403"/>
      <c r="J36" s="404"/>
      <c r="K36" s="540" t="str">
        <f>IF(COUNTIF(K$11:K$30,"B")+COUNTIF(BÜIGSZAK!K$11:K$79,"B")=0,"0",COUNTIF(K$11:K$30,"B")+COUNTIF(BÜIGSZAK!K$11:K$79,"B"))</f>
        <v>0</v>
      </c>
      <c r="L36" s="402"/>
      <c r="M36" s="403"/>
      <c r="N36" s="404"/>
      <c r="O36" s="540" t="str">
        <f>IF(COUNTIF(O$11:O$30,"B")+COUNTIF(BÜIGSZAK!O$11:O$79,"B")=0,"0",COUNTIF(O$11:O$30,"B")+COUNTIF(BÜIGSZAK!O$11:O$79,"B"))</f>
        <v>0</v>
      </c>
      <c r="P36" s="402"/>
      <c r="Q36" s="403"/>
      <c r="R36" s="404"/>
      <c r="S36" s="540" t="str">
        <f>IF(COUNTIF(S$11:S$30,"B")+COUNTIF(BÜIGSZAK!S$11:S$79,"B")=0,"0",COUNTIF(S$11:S$30,"B")+COUNTIF(BÜIGSZAK!S$11:S$79,"B"))</f>
        <v>0</v>
      </c>
      <c r="T36" s="402" t="str">
        <f>IF(COUNTIF(U4:U26,"B")=0,"",COUNTIF(U4:U26,"B"))</f>
        <v/>
      </c>
      <c r="U36" s="403"/>
      <c r="V36" s="404"/>
      <c r="W36" s="540" t="str">
        <f>IF(COUNTIF(W$11:W$30,"B")+COUNTIF(BÜIGSZAK!W$11:W$79,"B")=0,"0",COUNTIF(W$11:W$30,"B")+COUNTIF(BÜIGSZAK!W$11:W$79,"B"))</f>
        <v>0</v>
      </c>
      <c r="X36" s="402" t="str">
        <f>IF(COUNTIF(Y4:Y26,"B")=0,"",COUNTIF(Y4:Y26,"B"))</f>
        <v/>
      </c>
      <c r="Y36" s="403"/>
      <c r="Z36" s="404"/>
      <c r="AA36" s="540" t="str">
        <f>IF(COUNTIF(AA$11:AA$30,"B")+COUNTIF(BÜIGSZAK!AA$11:AA$79,"B")=0,"0",COUNTIF(AA$11:AA$30,"B")+COUNTIF(BÜIGSZAK!AA$11:AA$79,"B"))</f>
        <v>0</v>
      </c>
      <c r="AB36" s="405"/>
      <c r="AC36" s="406"/>
      <c r="AD36" s="406"/>
      <c r="AE36" s="407">
        <f t="shared" ref="AE36:AE44" si="15">SUM(G36,K36,O36,S36,W36,AA36)</f>
        <v>0</v>
      </c>
    </row>
    <row r="37" spans="1:31" s="126" customFormat="1" ht="15.75" customHeight="1" x14ac:dyDescent="0.2">
      <c r="A37" s="398"/>
      <c r="B37" s="399"/>
      <c r="C37" s="400" t="s">
        <v>362</v>
      </c>
      <c r="D37" s="998"/>
      <c r="E37" s="999"/>
      <c r="F37" s="1000"/>
      <c r="G37" s="540">
        <f>IF(COUNTIF(G$11:G$30,"ÉÉ")+COUNTIF(G$11:G$30,"ÉÉ(Z)")+COUNTIF(BÜIGSZAK!G$11:G$79,"ÉÉ")+COUNTIF(BÜIGSZAK!G$11:G$79,"ÉÉ(Z)")=0,"0",COUNTIF(G$11:G$30,"ÉÉ")+COUNTIF(G$11:G$30,"ÉÉ(Z)")+COUNTIF(BÜIGSZAK!G$11:G$79,"ÉÉ")+COUNTIF(BÜIGSZAK!G$11:G$79,"ÉÉ(Z)"))</f>
        <v>4</v>
      </c>
      <c r="H37" s="402" t="str">
        <f>IF(COUNTIF(I4:I26,"ÉÉ")=0,"",COUNTIF(I4:I26,"ÉÉ"))</f>
        <v/>
      </c>
      <c r="I37" s="403"/>
      <c r="J37" s="404"/>
      <c r="K37" s="540">
        <f>IF(COUNTIF(K$11:K$30,"ÉÉ")+COUNTIF(K$11:K$30,"ÉÉ(Z)")+COUNTIF(BÜIGSZAK!K$11:K$79,"ÉÉ")+COUNTIF(BÜIGSZAK!K$11:K$79,"ÉÉ(Z)")=0,"0",COUNTIF(K$11:K$30,"ÉÉ")+COUNTIF(K$11:K$30,"ÉÉ(Z)")+COUNTIF(BÜIGSZAK!K$11:K$79,"ÉÉ")+COUNTIF(BÜIGSZAK!K$11:K$79,"ÉÉ(Z)"))</f>
        <v>1</v>
      </c>
      <c r="L37" s="402"/>
      <c r="M37" s="403"/>
      <c r="N37" s="404"/>
      <c r="O37" s="540">
        <f>IF(COUNTIF(O$11:O$30,"ÉÉ")+COUNTIF(O$11:O$30,"ÉÉ(Z)")+COUNTIF(BÜIGSZAK!O$11:O$79,"ÉÉ")+COUNTIF(BÜIGSZAK!O$11:O$79,"ÉÉ(Z)")=0,"0",COUNTIF(O$11:O$30,"ÉÉ")+COUNTIF(O$11:O$30,"ÉÉ(Z)")+COUNTIF(BÜIGSZAK!O$11:O$79,"ÉÉ")+COUNTIF(BÜIGSZAK!O$11:O$79,"ÉÉ(Z)"))</f>
        <v>2</v>
      </c>
      <c r="P37" s="402"/>
      <c r="Q37" s="403"/>
      <c r="R37" s="404"/>
      <c r="S37" s="540">
        <f>IF(COUNTIF(S$11:S$30,"ÉÉ")+COUNTIF(S$11:S$30,"ÉÉ(Z)")+COUNTIF(BÜIGSZAK!S$11:S$79,"ÉÉ")+COUNTIF(BÜIGSZAK!S$11:S$79,"ÉÉ(Z)")=0,"0",COUNTIF(S$11:S$30,"ÉÉ")+COUNTIF(S$11:S$30,"ÉÉ(Z)")+COUNTIF(BÜIGSZAK!S$11:S$79,"ÉÉ")+COUNTIF(BÜIGSZAK!S$11:S$79,"ÉÉ(Z)"))</f>
        <v>3</v>
      </c>
      <c r="T37" s="402" t="str">
        <f>IF(COUNTIF(U4:U26,"ÉÉ")=0,"",COUNTIF(U4:U26,"ÉÉ"))</f>
        <v/>
      </c>
      <c r="U37" s="403"/>
      <c r="V37" s="404"/>
      <c r="W37" s="540">
        <f>IF(COUNTIF(W$11:W$30,"ÉÉ")+COUNTIF(W$11:W$30,"ÉÉ(Z)")+COUNTIF(BÜIGSZAK!W$11:W$79,"ÉÉ")+COUNTIF(BÜIGSZAK!W$11:W$79,"ÉÉ(Z)")=0,"0",COUNTIF(W$11:W$30,"ÉÉ")+COUNTIF(W$11:W$30,"ÉÉ(Z)")+COUNTIF(BÜIGSZAK!W$11:W$79,"ÉÉ")+COUNTIF(BÜIGSZAK!W$11:W$79,"ÉÉ(Z)"))</f>
        <v>2</v>
      </c>
      <c r="X37" s="402" t="str">
        <f>IF(COUNTIF(Y4:Y26,"ÉÉ")=0,"",COUNTIF(Y4:Y26,"ÉÉ"))</f>
        <v/>
      </c>
      <c r="Y37" s="403"/>
      <c r="Z37" s="404"/>
      <c r="AA37" s="540">
        <f>IF(COUNTIF(AA$11:AA$30,"ÉÉ")+COUNTIF(AA$11:AA$30,"ÉÉ(Z)")+COUNTIF(BÜIGSZAK!AA$11:AA$79,"ÉÉ")+COUNTIF(BÜIGSZAK!AA$11:AA$79,"ÉÉ(Z)")=0,"0",COUNTIF(AA$11:AA$30,"ÉÉ")+COUNTIF(AA$11:AA$30,"ÉÉ(Z)")+COUNTIF(BÜIGSZAK!AA$11:AA$79,"ÉÉ")+COUNTIF(BÜIGSZAK!AA$11:AA$79,"ÉÉ(Z)"))</f>
        <v>2</v>
      </c>
      <c r="AB37" s="405"/>
      <c r="AC37" s="406"/>
      <c r="AD37" s="406"/>
      <c r="AE37" s="407">
        <f t="shared" si="15"/>
        <v>14</v>
      </c>
    </row>
    <row r="38" spans="1:31" s="126" customFormat="1" ht="15.75" customHeight="1" x14ac:dyDescent="0.2">
      <c r="A38" s="398"/>
      <c r="B38" s="399"/>
      <c r="C38" s="400" t="s">
        <v>363</v>
      </c>
      <c r="D38" s="998"/>
      <c r="E38" s="999"/>
      <c r="F38" s="1000"/>
      <c r="G38" s="540">
        <f>IF(COUNTIF(G$11:G$30,"GYJ")+COUNTIF(G$11:G$30,"GYJ(Z)")+COUNTIF(BÜIGSZAK!G$11:G$79,"GYJ")+COUNTIF(BÜIGSZAK!G$11:G$79,"GYJ(Z)")=0,"0",COUNTIF(G$11:G$30,"GYJ")+COUNTIF(G$11:G$30,"GYJ(Z)")+COUNTIF(BÜIGSZAK!G$11:G$79,"GYJ")+COUNTIF(BÜIGSZAK!G$11:G$79,"GYJ(Z)"))</f>
        <v>1</v>
      </c>
      <c r="H38" s="402" t="str">
        <f>IF(COUNTIF(I4:I26,"GYJ")=0,"",COUNTIF(I4:I26,"GYJ"))</f>
        <v/>
      </c>
      <c r="I38" s="403"/>
      <c r="J38" s="404"/>
      <c r="K38" s="540">
        <f>IF(COUNTIF(K$11:K$30,"GYJ")+COUNTIF(K$11:K$30,"GYJ(Z)")+COUNTIF(BÜIGSZAK!K$11:K$79,"GYJ")+COUNTIF(BÜIGSZAK!K$11:K$79,"GYJ(Z)")=0,"0",COUNTIF(K$11:K$30,"GYJ")+COUNTIF(K$11:K$30,"GYJ(Z)")+COUNTIF(BÜIGSZAK!K$11:K$79,"GYJ")+COUNTIF(BÜIGSZAK!K$11:K$79,"GYJ(Z)"))</f>
        <v>4</v>
      </c>
      <c r="L38" s="402"/>
      <c r="M38" s="403"/>
      <c r="N38" s="404"/>
      <c r="O38" s="540">
        <f>IF(COUNTIF(O$11:O$30,"GYJ")+COUNTIF(O$11:O$30,"GYJ(Z)")+COUNTIF(BÜIGSZAK!O$11:O$79,"GYJ")+COUNTIF(BÜIGSZAK!O$11:O$79,"GYJ(Z)")=0,"0",COUNTIF(O$11:O$30,"GYJ")+COUNTIF(O$11:O$30,"GYJ(Z)")+COUNTIF(BÜIGSZAK!O$11:O$79,"GYJ")+COUNTIF(BÜIGSZAK!O$11:O$79,"GYJ(Z)"))</f>
        <v>4</v>
      </c>
      <c r="P38" s="402"/>
      <c r="Q38" s="403"/>
      <c r="R38" s="404"/>
      <c r="S38" s="540">
        <f>IF(COUNTIF(S$11:S$30,"GYJ")+COUNTIF(S$11:S$30,"GYJ(Z)")+COUNTIF(BÜIGSZAK!S$11:S$79,"GYJ")+COUNTIF(BÜIGSZAK!S$11:S$79,"GYJ(Z)")=0,"0",COUNTIF(S$11:S$30,"GYJ")+COUNTIF(S$11:S$30,"GYJ(Z)")+COUNTIF(BÜIGSZAK!S$11:S$79,"GYJ")+COUNTIF(BÜIGSZAK!S$11:S$79,"GYJ(Z)"))</f>
        <v>4</v>
      </c>
      <c r="T38" s="402" t="str">
        <f>IF(COUNTIF(U4:U26,"GYJ")=0,"",COUNTIF(U4:U26,"GYJ"))</f>
        <v/>
      </c>
      <c r="U38" s="403"/>
      <c r="V38" s="404"/>
      <c r="W38" s="540">
        <f>IF(COUNTIF(W$11:W$30,"GYJ")+COUNTIF(W$11:W$30,"GYJ(Z)")+COUNTIF(BÜIGSZAK!W$11:W$79,"GYJ")+COUNTIF(BÜIGSZAK!W$11:W$79,"GYJ(Z)")=0,"0",COUNTIF(W$11:W$30,"GYJ")+COUNTIF(W$11:W$30,"GYJ(Z)")+COUNTIF(BÜIGSZAK!W$11:W$79,"GYJ")+COUNTIF(BÜIGSZAK!W$11:W$79,"GYJ(Z)"))</f>
        <v>3</v>
      </c>
      <c r="X38" s="402" t="str">
        <f>IF(COUNTIF(Y4:Y26,"GYJ")=0,"",COUNTIF(Y4:Y26,"GYJ"))</f>
        <v/>
      </c>
      <c r="Y38" s="403"/>
      <c r="Z38" s="404"/>
      <c r="AA38" s="540">
        <f>IF(COUNTIF(AA$11:AA$30,"GYJ")+COUNTIF(AA$11:AA$30,"GYJ(Z)")+COUNTIF(BÜIGSZAK!AA$11:AA$79,"GYJ")+COUNTIF(BÜIGSZAK!AA$11:AA$79,"GYJ(Z)")=0,"0",COUNTIF(AA$11:AA$30,"GYJ")+COUNTIF(AA$11:AA$30,"GYJ(Z)")+COUNTIF(BÜIGSZAK!AA$11:AA$79,"GYJ")+COUNTIF(BÜIGSZAK!AA$11:AA$79,"GYJ(Z)"))</f>
        <v>6</v>
      </c>
      <c r="AB38" s="405"/>
      <c r="AC38" s="406"/>
      <c r="AD38" s="406"/>
      <c r="AE38" s="407">
        <f t="shared" si="15"/>
        <v>22</v>
      </c>
    </row>
    <row r="39" spans="1:31" s="126" customFormat="1" ht="15.75" customHeight="1" x14ac:dyDescent="0.2">
      <c r="A39" s="398"/>
      <c r="B39" s="399"/>
      <c r="C39" s="408" t="s">
        <v>364</v>
      </c>
      <c r="D39" s="998"/>
      <c r="E39" s="999"/>
      <c r="F39" s="1000"/>
      <c r="G39" s="540">
        <f>IF(COUNTIF(G$11:G$30,"K")+COUNTIF(G$11:G$30,"K(Z)")+COUNTIF(BÜIGSZAK!G$11:G$79,"K")+COUNTIF(BÜIGSZAK!G$11:G$79,"K(Z)")=0,"0",COUNTIF(G$11:G$30,"K")+COUNTIF(G$11:G$30,"K(Z)")+COUNTIF(BÜIGSZAK!G$11:G$79,"K")+COUNTIF(BÜIGSZAK!G$11:G$79,"K(Z)"))</f>
        <v>2</v>
      </c>
      <c r="H39" s="402" t="str">
        <f>IF(COUNTIF(I4:I26,"K")=0,"",COUNTIF(I4:I26,"K"))</f>
        <v/>
      </c>
      <c r="I39" s="403"/>
      <c r="J39" s="404"/>
      <c r="K39" s="540">
        <f>IF(COUNTIF(K$11:K$30,"K")+COUNTIF(K$11:K$30,"K(Z)")+COUNTIF(BÜIGSZAK!K$11:K$79,"K")+COUNTIF(BÜIGSZAK!K$11:K$79,"K(Z)")=0,"0",COUNTIF(K$11:K$30,"K")+COUNTIF(K$11:K$30,"K(Z)")+COUNTIF(BÜIGSZAK!K$11:K$79,"K")+COUNTIF(BÜIGSZAK!K$11:K$79,"K(Z)"))</f>
        <v>4</v>
      </c>
      <c r="L39" s="402"/>
      <c r="M39" s="403"/>
      <c r="N39" s="404"/>
      <c r="O39" s="540">
        <f>IF(COUNTIF(O$11:O$30,"K")+COUNTIF(O$11:O$30,"K(Z)")+COUNTIF(BÜIGSZAK!O$11:O$79,"K")+COUNTIF(BÜIGSZAK!O$11:O$79,"K(Z)")=0,"0",COUNTIF(O$11:O$30,"K")+COUNTIF(O$11:O$30,"K(Z)")+COUNTIF(BÜIGSZAK!O$11:O$79,"K")+COUNTIF(BÜIGSZAK!O$11:O$79,"K(Z)"))</f>
        <v>5</v>
      </c>
      <c r="P39" s="402"/>
      <c r="Q39" s="403"/>
      <c r="R39" s="404"/>
      <c r="S39" s="540">
        <f>IF(COUNTIF(S$11:S$30,"K")+COUNTIF(S$11:S$30,"K(Z)")+COUNTIF(BÜIGSZAK!S$11:S$79,"K")+COUNTIF(BÜIGSZAK!S$11:S$79,"K(Z)")=0,"0",COUNTIF(S$11:S$30,"K")+COUNTIF(S$11:S$30,"K(Z)")+COUNTIF(BÜIGSZAK!S$11:S$79,"K")+COUNTIF(BÜIGSZAK!S$11:S$79,"K(Z)"))</f>
        <v>5</v>
      </c>
      <c r="T39" s="402" t="str">
        <f>IF(COUNTIF(U4:U26,"K")=0,"",COUNTIF(U4:U26,"K"))</f>
        <v/>
      </c>
      <c r="U39" s="403"/>
      <c r="V39" s="404"/>
      <c r="W39" s="540">
        <f>IF(COUNTIF(W$11:W$30,"K")+COUNTIF(W$11:W$30,"K(Z)")+COUNTIF(BÜIGSZAK!W$11:W$79,"K")+COUNTIF(BÜIGSZAK!W$11:W$79,"K(Z)")=0,"0",COUNTIF(W$11:W$30,"K")+COUNTIF(W$11:W$30,"K(Z)")+COUNTIF(BÜIGSZAK!W$11:W$79,"K")+COUNTIF(BÜIGSZAK!W$11:W$79,"K(Z)"))</f>
        <v>6</v>
      </c>
      <c r="X39" s="402" t="str">
        <f>IF(COUNTIF(Y4:Y26,"K")=0,"",COUNTIF(Y4:Y26,"K"))</f>
        <v/>
      </c>
      <c r="Y39" s="403"/>
      <c r="Z39" s="404"/>
      <c r="AA39" s="540">
        <f>IF(COUNTIF(AA$11:AA$30,"K")+COUNTIF(AA$11:AA$30,"K(Z)")+COUNTIF(BÜIGSZAK!AA$11:AA$79,"K")+COUNTIF(BÜIGSZAK!AA$11:AA$79,"K(Z)")=0,"0",COUNTIF(AA$11:AA$30,"K")+COUNTIF(AA$11:AA$30,"K(Z)")+COUNTIF(BÜIGSZAK!AA$11:AA$79,"K")+COUNTIF(BÜIGSZAK!AA$11:AA$79,"K(Z)"))</f>
        <v>3</v>
      </c>
      <c r="AB39" s="405"/>
      <c r="AC39" s="406"/>
      <c r="AD39" s="406"/>
      <c r="AE39" s="407">
        <f t="shared" si="15"/>
        <v>25</v>
      </c>
    </row>
    <row r="40" spans="1:31" s="126" customFormat="1" ht="15.75" customHeight="1" x14ac:dyDescent="0.2">
      <c r="A40" s="398"/>
      <c r="B40" s="399"/>
      <c r="C40" s="400" t="s">
        <v>21</v>
      </c>
      <c r="D40" s="998"/>
      <c r="E40" s="999"/>
      <c r="F40" s="1000"/>
      <c r="G40" s="540" t="str">
        <f>IF(COUNTIF(G$11:G$30,"AV")+COUNTIF(BÜIGSZAK!G$11:G$79,"AV")=0,"0",COUNTIF(G$11:G$30,"AV")+COUNTIF(BÜIGSZAK!G$11:G$79,"AV"))</f>
        <v>0</v>
      </c>
      <c r="H40" s="402" t="str">
        <f>IF(COUNTIF(I4:I26,"AV")=0,"",COUNTIF(I4:I26,"AV"))</f>
        <v/>
      </c>
      <c r="I40" s="403"/>
      <c r="J40" s="404"/>
      <c r="K40" s="540" t="str">
        <f>IF(COUNTIF(K$11:K$30,"AV")+COUNTIF(BÜIGSZAK!K$11:K$79,"AV")=0,"0",COUNTIF(K$11:K$30,"AV")+COUNTIF(BÜIGSZAK!K$11:K$79,"AV"))</f>
        <v>0</v>
      </c>
      <c r="L40" s="402"/>
      <c r="M40" s="403"/>
      <c r="N40" s="404"/>
      <c r="O40" s="540" t="str">
        <f>IF(COUNTIF(O$11:O$30,"AV")+COUNTIF(BÜIGSZAK!O$11:O$79,"AV")=0,"0",COUNTIF(O$11:O$30,"AV")+COUNTIF(BÜIGSZAK!O$11:O$79,"AV"))</f>
        <v>0</v>
      </c>
      <c r="P40" s="402"/>
      <c r="Q40" s="403"/>
      <c r="R40" s="404"/>
      <c r="S40" s="540" t="str">
        <f>IF(COUNTIF(S$11:S$30,"AV")+COUNTIF(BÜIGSZAK!S$11:S$79,"AV")=0,"0",COUNTIF(S$11:S$30,"AV")+COUNTIF(BÜIGSZAK!S$11:S$79,"AV"))</f>
        <v>0</v>
      </c>
      <c r="T40" s="402" t="str">
        <f>IF(COUNTIF(U4:U26,"AV")=0,"",COUNTIF(U4:U26,"AV"))</f>
        <v/>
      </c>
      <c r="U40" s="403"/>
      <c r="V40" s="404"/>
      <c r="W40" s="540" t="str">
        <f>IF(COUNTIF(W$11:W$30,"AV")+COUNTIF(BÜIGSZAK!W$11:W$79,"AV")=0,"0",COUNTIF(W$11:W$30,"AV")+COUNTIF(BÜIGSZAK!W$11:W$79,"AV"))</f>
        <v>0</v>
      </c>
      <c r="X40" s="402" t="str">
        <f>IF(COUNTIF(Y4:Y26,"AV")=0,"",COUNTIF(Y4:Y26,"AV"))</f>
        <v/>
      </c>
      <c r="Y40" s="403"/>
      <c r="Z40" s="404"/>
      <c r="AA40" s="540" t="str">
        <f>IF(COUNTIF(AA$11:AA$30,"AV")+COUNTIF(BÜIGSZAK!AA$11:AA$79,"AV")=0,"0",COUNTIF(AA$11:AA$30,"AV")+COUNTIF(BÜIGSZAK!AA$11:AA$79,"AV"))</f>
        <v>0</v>
      </c>
      <c r="AB40" s="405"/>
      <c r="AC40" s="406"/>
      <c r="AD40" s="406"/>
      <c r="AE40" s="407">
        <f t="shared" si="15"/>
        <v>0</v>
      </c>
    </row>
    <row r="41" spans="1:31" s="126" customFormat="1" ht="15.75" customHeight="1" x14ac:dyDescent="0.2">
      <c r="A41" s="398"/>
      <c r="B41" s="399"/>
      <c r="C41" s="400" t="s">
        <v>119</v>
      </c>
      <c r="D41" s="998"/>
      <c r="E41" s="999"/>
      <c r="F41" s="1000"/>
      <c r="G41" s="540" t="str">
        <f>IF(COUNTIF(G$11:G$30,"KV")+COUNTIF(BÜIGSZAK!G$11:G$79,"KV")=0,"0",COUNTIF(G$11:G$30,"KV")+COUNTIF(BÜIGSZAK!G$11:G$79,"KV"))</f>
        <v>0</v>
      </c>
      <c r="H41" s="402" t="str">
        <f>IF(COUNTIF(I4:I26,"KV")=0,"",COUNTIF(I4:I26,"KV"))</f>
        <v/>
      </c>
      <c r="I41" s="403"/>
      <c r="J41" s="404"/>
      <c r="K41" s="540" t="str">
        <f>IF(COUNTIF(K$11:K$30,"KV")+COUNTIF(BÜIGSZAK!K$11:K$79,"KV")=0,"0",COUNTIF(K$11:K$30,"KV")+COUNTIF(BÜIGSZAK!K$11:K$79,"KV"))</f>
        <v>0</v>
      </c>
      <c r="L41" s="402"/>
      <c r="M41" s="403"/>
      <c r="N41" s="404"/>
      <c r="O41" s="540" t="str">
        <f>IF(COUNTIF(O$11:O$30,"KV")+COUNTIF(BÜIGSZAK!O$11:O$79,"KV")=0,"0",COUNTIF(O$11:O$30,"KV")+COUNTIF(BÜIGSZAK!O$11:O$79,"KV"))</f>
        <v>0</v>
      </c>
      <c r="P41" s="402"/>
      <c r="Q41" s="403"/>
      <c r="R41" s="404"/>
      <c r="S41" s="540" t="str">
        <f>IF(COUNTIF(S$11:S$30,"KV")+COUNTIF(BÜIGSZAK!S$11:S$79,"KV")=0,"0",COUNTIF(S$11:S$30,"KV")+COUNTIF(BÜIGSZAK!S$11:S$79,"KV"))</f>
        <v>0</v>
      </c>
      <c r="T41" s="402" t="str">
        <f>IF(COUNTIF(U4:U26,"KV")=0,"",COUNTIF(U4:U26,"KV"))</f>
        <v/>
      </c>
      <c r="U41" s="403"/>
      <c r="V41" s="404"/>
      <c r="W41" s="540" t="str">
        <f>IF(COUNTIF(W$11:W$30,"KV")+COUNTIF(BÜIGSZAK!W$11:W$79,"KV")=0,"0",COUNTIF(W$11:W$30,"KV")+COUNTIF(BÜIGSZAK!W$11:W$79,"KV"))</f>
        <v>0</v>
      </c>
      <c r="X41" s="402" t="str">
        <f>IF(COUNTIF(Y4:Y26,"KV")=0,"",COUNTIF(Y4:Y26,"KV"))</f>
        <v/>
      </c>
      <c r="Y41" s="403"/>
      <c r="Z41" s="404"/>
      <c r="AA41" s="540" t="str">
        <f>IF(COUNTIF(AA$11:AA$30,"KV")+COUNTIF(BÜIGSZAK!AA$11:AA$79,"KV")=0,"0",COUNTIF(AA$11:AA$30,"KV")+COUNTIF(BÜIGSZAK!AA$11:AA$79,"KV"))</f>
        <v>0</v>
      </c>
      <c r="AB41" s="405"/>
      <c r="AC41" s="406"/>
      <c r="AD41" s="406"/>
      <c r="AE41" s="407">
        <f t="shared" si="15"/>
        <v>0</v>
      </c>
    </row>
    <row r="42" spans="1:31" s="126" customFormat="1" ht="15.75" customHeight="1" x14ac:dyDescent="0.2">
      <c r="A42" s="398"/>
      <c r="B42" s="399"/>
      <c r="C42" s="400" t="s">
        <v>120</v>
      </c>
      <c r="D42" s="998"/>
      <c r="E42" s="999"/>
      <c r="F42" s="1000"/>
      <c r="G42" s="540" t="str">
        <f>IF(COUNTIF(G$11:G$30,"SZG")+COUNTIF(BÜIGSZAK!G$11:G$79,"SZG")=0,"0",COUNTIF(G$11:G$30,"SZG")+COUNTIF(BÜIGSZAK!G$11:G$79,"SZG"))</f>
        <v>0</v>
      </c>
      <c r="H42" s="402" t="str">
        <f>IF(COUNTIF(I4:I26,"SZG")=0,"",COUNTIF(I4:I26,"SZG"))</f>
        <v/>
      </c>
      <c r="I42" s="403"/>
      <c r="J42" s="404"/>
      <c r="K42" s="540" t="str">
        <f>IF(COUNTIF(K$11:K$30,"SZG")+COUNTIF(BÜIGSZAK!K$11:K$79,"SZG")=0,"0",COUNTIF(K$11:K$30,"SZG")+COUNTIF(BÜIGSZAK!K$11:K$79,"SZG"))</f>
        <v>0</v>
      </c>
      <c r="L42" s="402"/>
      <c r="M42" s="403"/>
      <c r="N42" s="404"/>
      <c r="O42" s="540" t="str">
        <f>IF(COUNTIF(O$11:O$30,"SZG")+COUNTIF(BÜIGSZAK!O$11:O$79,"SZG")=0,"0",COUNTIF(O$11:O$30,"SZG")+COUNTIF(BÜIGSZAK!O$11:O$79,"SZG"))</f>
        <v>0</v>
      </c>
      <c r="P42" s="402"/>
      <c r="Q42" s="403"/>
      <c r="R42" s="404"/>
      <c r="S42" s="540">
        <f>IF(COUNTIF(S$11:S$30,"SZG")+COUNTIF(BÜIGSZAK!S$11:S$79,"SZG")=0,"0",COUNTIF(S$11:S$30,"SZG")+COUNTIF(BÜIGSZAK!S$11:S$79,"SZG"))</f>
        <v>1</v>
      </c>
      <c r="T42" s="402" t="str">
        <f>IF(COUNTIF(U4:U26,"SZG")=0,"",COUNTIF(U4:U26,"SZG"))</f>
        <v/>
      </c>
      <c r="U42" s="403"/>
      <c r="V42" s="404"/>
      <c r="W42" s="540">
        <f>IF(COUNTIF(W$11:W$30,"SZG")+COUNTIF(BÜIGSZAK!W$11:W$79,"SZG")=0,"0",COUNTIF(W$11:W$30,"SZG")+COUNTIF(BÜIGSZAK!W$11:W$79,"SZG"))</f>
        <v>1</v>
      </c>
      <c r="X42" s="402" t="str">
        <f>IF(COUNTIF(Y4:Y26,"SZG")=0,"",COUNTIF(Y4:Y26,"SZG"))</f>
        <v/>
      </c>
      <c r="Y42" s="403"/>
      <c r="Z42" s="404"/>
      <c r="AA42" s="540" t="str">
        <f>IF(COUNTIF(AA$11:AA$30,"SZG")+COUNTIF(BÜIGSZAK!AA$11:AA$79,"SZG")=0,"0",COUNTIF(AA$11:AA$30,"SZG")+COUNTIF(BÜIGSZAK!AA$11:AA$79,"SZG"))</f>
        <v>0</v>
      </c>
      <c r="AB42" s="405"/>
      <c r="AC42" s="406"/>
      <c r="AD42" s="406"/>
      <c r="AE42" s="407">
        <f t="shared" si="15"/>
        <v>2</v>
      </c>
    </row>
    <row r="43" spans="1:31" s="126" customFormat="1" ht="15.75" customHeight="1" x14ac:dyDescent="0.2">
      <c r="A43" s="398"/>
      <c r="B43" s="399"/>
      <c r="C43" s="400" t="s">
        <v>121</v>
      </c>
      <c r="D43" s="998"/>
      <c r="E43" s="999"/>
      <c r="F43" s="1000"/>
      <c r="G43" s="540" t="str">
        <f>IF(COUNTIF(G$11:G$30,"ZV")+COUNTIF(BÜIGSZAK!G$11:G$79,"ZV")=0,"0",COUNTIF(G$11:G$30,"ZV")+COUNTIF(BÜIGSZAK!G$11:G$79,"ZV"))</f>
        <v>0</v>
      </c>
      <c r="H43" s="402" t="str">
        <f>IF(COUNTIF(I4:I26,"ZV")=0,"",COUNTIF(I4:I26,"ZV"))</f>
        <v/>
      </c>
      <c r="I43" s="403"/>
      <c r="J43" s="404"/>
      <c r="K43" s="540" t="str">
        <f>IF(COUNTIF(K$11:K$30,"ZV")+COUNTIF(BÜIGSZAK!K$11:K$79,"ZV")=0,"0",COUNTIF(K$11:K$30,"ZV")+COUNTIF(BÜIGSZAK!K$11:K$79,"ZV"))</f>
        <v>0</v>
      </c>
      <c r="L43" s="402"/>
      <c r="M43" s="403"/>
      <c r="N43" s="404"/>
      <c r="O43" s="540" t="str">
        <f>IF(COUNTIF(O$11:O$30,"ZV")+COUNTIF(BÜIGSZAK!O$11:O$79,"ZV")=0,"0",COUNTIF(O$11:O$30,"ZV")+COUNTIF(BÜIGSZAK!O$11:O$79,"ZV"))</f>
        <v>0</v>
      </c>
      <c r="P43" s="402"/>
      <c r="Q43" s="403"/>
      <c r="R43" s="404"/>
      <c r="S43" s="540" t="str">
        <f>IF(COUNTIF(S$11:S$30,"ZV")+COUNTIF(BÜIGSZAK!S$11:S$79,"ZV")=0,"0",COUNTIF(S$11:S$30,"ZV")+COUNTIF(BÜIGSZAK!S$11:S$79,"ZV"))</f>
        <v>0</v>
      </c>
      <c r="T43" s="402" t="str">
        <f>IF(COUNTIF(U4:U26,"ZV")=0,"",COUNTIF(U4:U26,"ZV"))</f>
        <v/>
      </c>
      <c r="U43" s="403"/>
      <c r="V43" s="404"/>
      <c r="W43" s="540" t="str">
        <f>IF(COUNTIF(W$11:W$30,"ZV")+COUNTIF(BÜIGSZAK!W$11:W$79,"ZV")=0,"0",COUNTIF(W$11:W$30,"ZV")+COUNTIF(BÜIGSZAK!W$11:W$79,"ZV"))</f>
        <v>0</v>
      </c>
      <c r="X43" s="409" t="str">
        <f>IF(COUNTIF(Y4:Y26,"ZV")=0,"",COUNTIF(Y4:Y26,"ZV"))</f>
        <v/>
      </c>
      <c r="Y43" s="410"/>
      <c r="Z43" s="411"/>
      <c r="AA43" s="540">
        <f>IF(COUNTIF(AA$11:AA$30,"ZV")+COUNTIF(BÜIGSZAK!AA$11:AA$79,"ZV")=0,"0",COUNTIF(AA$11:AA$30,"ZV")+COUNTIF(BÜIGSZAK!AA$11:AA$79,"ZV"))</f>
        <v>3</v>
      </c>
      <c r="AB43" s="405"/>
      <c r="AC43" s="406"/>
      <c r="AD43" s="406"/>
      <c r="AE43" s="407">
        <f>SUM(G43,K43,O43,S43,W43,AA43)</f>
        <v>3</v>
      </c>
    </row>
    <row r="44" spans="1:31" s="126" customFormat="1" ht="15.75" customHeight="1" thickBot="1" x14ac:dyDescent="0.25">
      <c r="A44" s="428"/>
      <c r="B44" s="429"/>
      <c r="C44" s="430" t="s">
        <v>27</v>
      </c>
      <c r="D44" s="995"/>
      <c r="E44" s="996"/>
      <c r="F44" s="997"/>
      <c r="G44" s="431">
        <f>IF(SUM(G35:G43)=0,"",SUM(G35:G43))</f>
        <v>7</v>
      </c>
      <c r="H44" s="995" t="str">
        <f>IF(SUM(I35:I43)=0,"",SUM(I35:I43))</f>
        <v/>
      </c>
      <c r="I44" s="996"/>
      <c r="J44" s="997"/>
      <c r="K44" s="431">
        <f>IF(SUM(K35:K43)=0,"",SUM(K35:K43))</f>
        <v>10</v>
      </c>
      <c r="L44" s="995"/>
      <c r="M44" s="996"/>
      <c r="N44" s="997"/>
      <c r="O44" s="431">
        <f>IF(SUM(O35:O43)=0,"",SUM(O35:O43))</f>
        <v>11</v>
      </c>
      <c r="P44" s="995"/>
      <c r="Q44" s="996"/>
      <c r="R44" s="997"/>
      <c r="S44" s="431">
        <f>IF(SUM(S35:S43)=0,"",SUM(S35:S43))</f>
        <v>13</v>
      </c>
      <c r="T44" s="995" t="str">
        <f>IF(SUM(U35:U43)=0,"",SUM(U35:U43))</f>
        <v/>
      </c>
      <c r="U44" s="996"/>
      <c r="V44" s="997"/>
      <c r="W44" s="431">
        <f>IF(SUM(W35:W43)=0,"",SUM(W35:W43))</f>
        <v>12</v>
      </c>
      <c r="X44" s="432"/>
      <c r="Y44" s="433"/>
      <c r="Z44" s="434"/>
      <c r="AA44" s="431">
        <f>IF(SUM(AA35:AA43)=0,"",SUM(AA35:AA43))</f>
        <v>14</v>
      </c>
      <c r="AB44" s="995"/>
      <c r="AC44" s="996"/>
      <c r="AD44" s="997"/>
      <c r="AE44" s="435">
        <f t="shared" si="15"/>
        <v>67</v>
      </c>
    </row>
    <row r="45" spans="1:31" s="126" customFormat="1" ht="15.75" customHeight="1" thickTop="1" x14ac:dyDescent="0.2">
      <c r="A45" s="629"/>
      <c r="B45" s="630"/>
      <c r="C45" s="631"/>
      <c r="D45" s="632"/>
      <c r="E45" s="633"/>
      <c r="F45" s="632"/>
      <c r="G45" s="632"/>
      <c r="H45" s="633"/>
      <c r="I45" s="632"/>
      <c r="J45" s="634"/>
      <c r="K45" s="634"/>
      <c r="L45" s="632"/>
      <c r="M45" s="633"/>
      <c r="N45" s="632"/>
      <c r="O45" s="632"/>
      <c r="P45" s="633"/>
      <c r="Q45" s="632"/>
      <c r="R45" s="634"/>
      <c r="S45" s="633"/>
      <c r="T45" s="635"/>
      <c r="U45" s="636"/>
    </row>
    <row r="46" spans="1:31" s="126" customFormat="1" ht="15.75" customHeight="1" x14ac:dyDescent="0.2">
      <c r="A46" s="629"/>
      <c r="B46" s="630"/>
      <c r="C46" s="631"/>
      <c r="D46" s="632"/>
      <c r="E46" s="633"/>
      <c r="F46" s="632"/>
      <c r="G46" s="632"/>
      <c r="H46" s="633"/>
      <c r="I46" s="632"/>
      <c r="J46" s="634"/>
      <c r="K46" s="634"/>
      <c r="L46" s="632"/>
      <c r="M46" s="633"/>
      <c r="N46" s="632"/>
      <c r="O46" s="632"/>
      <c r="P46" s="633"/>
      <c r="Q46" s="632"/>
      <c r="R46" s="634"/>
      <c r="S46" s="633"/>
      <c r="T46" s="635"/>
      <c r="U46" s="636"/>
    </row>
    <row r="47" spans="1:31" s="126" customFormat="1" ht="15.75" customHeight="1" x14ac:dyDescent="0.2">
      <c r="A47" s="629"/>
      <c r="B47" s="630"/>
      <c r="C47" s="631"/>
      <c r="D47" s="632"/>
      <c r="E47" s="633"/>
      <c r="F47" s="632"/>
      <c r="G47" s="632"/>
      <c r="H47" s="633"/>
      <c r="I47" s="632"/>
      <c r="J47" s="634"/>
      <c r="K47" s="634"/>
      <c r="L47" s="632"/>
      <c r="M47" s="633"/>
      <c r="N47" s="632"/>
      <c r="O47" s="632"/>
      <c r="P47" s="633"/>
      <c r="Q47" s="632"/>
      <c r="R47" s="634"/>
      <c r="S47" s="633"/>
      <c r="T47" s="635"/>
      <c r="U47" s="636"/>
    </row>
    <row r="48" spans="1:31" s="126" customFormat="1" ht="15.75" customHeight="1" x14ac:dyDescent="0.2">
      <c r="A48" s="629"/>
      <c r="B48" s="630"/>
      <c r="C48" s="637"/>
      <c r="D48" s="632"/>
      <c r="E48" s="633"/>
      <c r="F48" s="632"/>
      <c r="G48" s="632"/>
      <c r="H48" s="633"/>
      <c r="I48" s="632"/>
      <c r="J48" s="634"/>
      <c r="K48" s="634"/>
      <c r="L48" s="632"/>
      <c r="M48" s="633"/>
      <c r="N48" s="632"/>
      <c r="O48" s="632"/>
      <c r="P48" s="633"/>
      <c r="Q48" s="632"/>
      <c r="R48" s="634"/>
      <c r="S48" s="633"/>
      <c r="T48" s="635"/>
      <c r="U48" s="636"/>
    </row>
    <row r="49" spans="1:21" s="126" customFormat="1" ht="15.75" customHeight="1" x14ac:dyDescent="0.2">
      <c r="A49" s="629"/>
      <c r="B49" s="630"/>
      <c r="C49" s="631"/>
      <c r="D49" s="632"/>
      <c r="E49" s="633"/>
      <c r="F49" s="632"/>
      <c r="G49" s="632"/>
      <c r="H49" s="633"/>
      <c r="I49" s="632"/>
      <c r="J49" s="634"/>
      <c r="K49" s="634"/>
      <c r="L49" s="632"/>
      <c r="M49" s="633"/>
      <c r="N49" s="632"/>
      <c r="O49" s="632"/>
      <c r="P49" s="633"/>
      <c r="Q49" s="632"/>
      <c r="R49" s="634"/>
      <c r="S49" s="633"/>
      <c r="T49" s="635"/>
      <c r="U49" s="636"/>
    </row>
    <row r="50" spans="1:21" s="126" customFormat="1" ht="15.75" customHeight="1" x14ac:dyDescent="0.2">
      <c r="A50" s="629"/>
      <c r="B50" s="630"/>
      <c r="C50" s="631"/>
      <c r="D50" s="632"/>
      <c r="E50" s="633"/>
      <c r="F50" s="632"/>
      <c r="G50" s="632"/>
      <c r="H50" s="633"/>
      <c r="I50" s="632"/>
      <c r="J50" s="634"/>
      <c r="K50" s="634"/>
      <c r="L50" s="632"/>
      <c r="M50" s="633"/>
      <c r="N50" s="632"/>
      <c r="O50" s="632"/>
      <c r="P50" s="633"/>
      <c r="Q50" s="632"/>
      <c r="R50" s="634"/>
      <c r="S50" s="633"/>
      <c r="T50" s="635"/>
      <c r="U50" s="636"/>
    </row>
    <row r="51" spans="1:21" s="126" customFormat="1" ht="15.75" customHeight="1" x14ac:dyDescent="0.2">
      <c r="A51" s="629"/>
      <c r="B51" s="630"/>
      <c r="C51" s="631"/>
      <c r="D51" s="632"/>
      <c r="E51" s="633"/>
      <c r="F51" s="632"/>
      <c r="G51" s="632"/>
      <c r="H51" s="633"/>
      <c r="I51" s="632"/>
      <c r="J51" s="634"/>
      <c r="K51" s="634"/>
      <c r="L51" s="632"/>
      <c r="M51" s="633"/>
      <c r="N51" s="632"/>
      <c r="O51" s="632"/>
      <c r="P51" s="633"/>
      <c r="Q51" s="632"/>
      <c r="R51" s="634"/>
      <c r="S51" s="633"/>
      <c r="T51" s="635"/>
      <c r="U51" s="636"/>
    </row>
    <row r="52" spans="1:21" ht="15.75" customHeight="1" x14ac:dyDescent="0.2">
      <c r="A52" s="63"/>
      <c r="B52" s="10"/>
      <c r="C52" s="17"/>
      <c r="D52" s="12"/>
      <c r="E52" s="13"/>
      <c r="F52" s="12"/>
      <c r="G52" s="12"/>
      <c r="H52" s="13"/>
      <c r="I52" s="12"/>
      <c r="J52" s="14"/>
      <c r="K52" s="14"/>
      <c r="L52" s="12"/>
      <c r="M52" s="13"/>
      <c r="N52" s="12"/>
      <c r="O52" s="12"/>
      <c r="P52" s="13"/>
      <c r="Q52" s="12"/>
      <c r="R52" s="14"/>
      <c r="S52" s="13"/>
      <c r="T52" s="15"/>
      <c r="U52" s="16"/>
    </row>
    <row r="53" spans="1:21" ht="15.75" customHeight="1" x14ac:dyDescent="0.2">
      <c r="A53" s="63"/>
      <c r="B53" s="10"/>
      <c r="C53" s="11"/>
      <c r="D53" s="12"/>
      <c r="E53" s="13"/>
      <c r="F53" s="12"/>
      <c r="G53" s="12"/>
      <c r="H53" s="13"/>
      <c r="I53" s="12"/>
      <c r="J53" s="14"/>
      <c r="K53" s="14"/>
      <c r="L53" s="12"/>
      <c r="M53" s="13"/>
      <c r="N53" s="12"/>
      <c r="O53" s="12"/>
      <c r="P53" s="13"/>
      <c r="Q53" s="12"/>
      <c r="R53" s="14"/>
      <c r="S53" s="13"/>
      <c r="T53" s="15"/>
      <c r="U53" s="16"/>
    </row>
    <row r="54" spans="1:21" ht="15.75" customHeight="1" x14ac:dyDescent="0.2">
      <c r="A54" s="63"/>
      <c r="B54" s="10"/>
      <c r="C54" s="11"/>
      <c r="D54" s="12"/>
      <c r="E54" s="13"/>
      <c r="F54" s="12"/>
      <c r="G54" s="12"/>
      <c r="H54" s="13"/>
      <c r="I54" s="12"/>
      <c r="J54" s="14"/>
      <c r="K54" s="14"/>
      <c r="L54" s="12"/>
      <c r="M54" s="13"/>
      <c r="N54" s="12"/>
      <c r="O54" s="12"/>
      <c r="P54" s="13"/>
      <c r="Q54" s="12"/>
      <c r="R54" s="14"/>
      <c r="S54" s="13"/>
      <c r="T54" s="15"/>
      <c r="U54" s="16"/>
    </row>
    <row r="55" spans="1:21" ht="15.75" customHeight="1" x14ac:dyDescent="0.2">
      <c r="A55" s="63"/>
      <c r="B55" s="10"/>
      <c r="C55" s="11"/>
      <c r="D55" s="12"/>
      <c r="E55" s="13"/>
      <c r="F55" s="12"/>
      <c r="G55" s="12"/>
      <c r="H55" s="13"/>
      <c r="I55" s="12"/>
      <c r="J55" s="14"/>
      <c r="K55" s="14"/>
      <c r="L55" s="12"/>
      <c r="M55" s="13"/>
      <c r="N55" s="12"/>
      <c r="O55" s="12"/>
      <c r="P55" s="13"/>
      <c r="Q55" s="12"/>
      <c r="R55" s="14"/>
      <c r="S55" s="13"/>
      <c r="T55" s="15"/>
      <c r="U55" s="16"/>
    </row>
    <row r="56" spans="1:21" ht="15.75" customHeight="1" x14ac:dyDescent="0.2">
      <c r="A56" s="63"/>
      <c r="B56" s="10"/>
      <c r="C56" s="11"/>
      <c r="D56" s="12"/>
      <c r="E56" s="13"/>
      <c r="F56" s="12"/>
      <c r="G56" s="12"/>
      <c r="H56" s="13"/>
      <c r="I56" s="12"/>
      <c r="J56" s="14"/>
      <c r="K56" s="14"/>
      <c r="L56" s="12"/>
      <c r="M56" s="13"/>
      <c r="N56" s="12"/>
      <c r="O56" s="12"/>
      <c r="P56" s="13"/>
      <c r="Q56" s="12"/>
      <c r="R56" s="14"/>
      <c r="S56" s="13"/>
      <c r="T56" s="15"/>
      <c r="U56" s="16"/>
    </row>
    <row r="57" spans="1:21" ht="15.75" customHeight="1" x14ac:dyDescent="0.2">
      <c r="A57" s="63"/>
      <c r="B57" s="10"/>
      <c r="C57" s="11"/>
      <c r="D57" s="12"/>
      <c r="E57" s="13"/>
      <c r="F57" s="12"/>
      <c r="G57" s="12"/>
      <c r="H57" s="13"/>
      <c r="I57" s="12"/>
      <c r="J57" s="14"/>
      <c r="K57" s="14"/>
      <c r="L57" s="12"/>
      <c r="M57" s="13"/>
      <c r="N57" s="12"/>
      <c r="O57" s="12"/>
      <c r="P57" s="13"/>
      <c r="Q57" s="12"/>
      <c r="R57" s="14"/>
      <c r="S57" s="13"/>
      <c r="T57" s="15"/>
      <c r="U57" s="16"/>
    </row>
    <row r="58" spans="1:21" ht="15.75" customHeight="1" x14ac:dyDescent="0.2">
      <c r="A58" s="63"/>
      <c r="B58" s="10"/>
      <c r="C58" s="11"/>
      <c r="D58" s="12"/>
      <c r="E58" s="13"/>
      <c r="F58" s="12"/>
      <c r="G58" s="12"/>
      <c r="H58" s="13"/>
      <c r="I58" s="12"/>
      <c r="J58" s="14"/>
      <c r="K58" s="14"/>
      <c r="L58" s="12"/>
      <c r="M58" s="13"/>
      <c r="N58" s="12"/>
      <c r="O58" s="12"/>
      <c r="P58" s="13"/>
      <c r="Q58" s="12"/>
      <c r="R58" s="14"/>
      <c r="S58" s="13"/>
      <c r="T58" s="15"/>
      <c r="U58" s="16"/>
    </row>
    <row r="59" spans="1:21" ht="15.75" customHeight="1" x14ac:dyDescent="0.2">
      <c r="A59" s="63"/>
      <c r="B59" s="10"/>
      <c r="C59" s="11"/>
      <c r="D59" s="12"/>
      <c r="E59" s="13"/>
      <c r="F59" s="12"/>
      <c r="G59" s="12"/>
      <c r="H59" s="13"/>
      <c r="I59" s="12"/>
      <c r="J59" s="14"/>
      <c r="K59" s="14"/>
      <c r="L59" s="12"/>
      <c r="M59" s="13"/>
      <c r="N59" s="12"/>
      <c r="O59" s="12"/>
      <c r="P59" s="13"/>
      <c r="Q59" s="12"/>
      <c r="R59" s="14"/>
      <c r="S59" s="13"/>
      <c r="T59" s="15"/>
      <c r="U59" s="16"/>
    </row>
    <row r="60" spans="1:21" ht="15.75" customHeight="1" x14ac:dyDescent="0.2">
      <c r="A60" s="63"/>
      <c r="B60" s="10"/>
      <c r="C60" s="11"/>
      <c r="D60" s="12"/>
      <c r="E60" s="13"/>
      <c r="F60" s="12"/>
      <c r="G60" s="12"/>
      <c r="H60" s="13"/>
      <c r="I60" s="12"/>
      <c r="J60" s="14"/>
      <c r="K60" s="14"/>
      <c r="L60" s="12"/>
      <c r="M60" s="13"/>
      <c r="N60" s="12"/>
      <c r="O60" s="12"/>
      <c r="P60" s="13"/>
      <c r="Q60" s="12"/>
      <c r="R60" s="14"/>
      <c r="S60" s="13"/>
      <c r="T60" s="15"/>
      <c r="U60" s="16"/>
    </row>
    <row r="61" spans="1:21" ht="15.75" customHeight="1" x14ac:dyDescent="0.2">
      <c r="A61" s="63"/>
      <c r="B61" s="10"/>
      <c r="C61" s="11"/>
      <c r="D61" s="12"/>
      <c r="E61" s="13"/>
      <c r="F61" s="12"/>
      <c r="G61" s="12"/>
      <c r="H61" s="13"/>
      <c r="I61" s="12"/>
      <c r="J61" s="14"/>
      <c r="K61" s="14"/>
      <c r="L61" s="12"/>
      <c r="M61" s="13"/>
      <c r="N61" s="12"/>
      <c r="O61" s="12"/>
      <c r="P61" s="13"/>
      <c r="Q61" s="12"/>
      <c r="R61" s="14"/>
      <c r="S61" s="13"/>
      <c r="T61" s="15"/>
      <c r="U61" s="16"/>
    </row>
    <row r="62" spans="1:21" ht="15.75" customHeight="1" x14ac:dyDescent="0.2">
      <c r="A62" s="63"/>
      <c r="B62" s="10"/>
      <c r="C62" s="11"/>
      <c r="D62" s="12"/>
      <c r="E62" s="13"/>
      <c r="F62" s="12"/>
      <c r="G62" s="12"/>
      <c r="H62" s="13"/>
      <c r="I62" s="12"/>
      <c r="J62" s="14"/>
      <c r="K62" s="13"/>
      <c r="L62" s="12"/>
      <c r="M62" s="14"/>
      <c r="N62" s="12"/>
      <c r="O62" s="12"/>
      <c r="P62" s="13"/>
      <c r="Q62" s="12"/>
      <c r="R62" s="14"/>
      <c r="S62" s="13"/>
      <c r="T62" s="15"/>
      <c r="U62" s="16"/>
    </row>
    <row r="63" spans="1:21" ht="15.75" customHeight="1" x14ac:dyDescent="0.2">
      <c r="A63" s="63"/>
      <c r="B63" s="10"/>
      <c r="C63" s="11"/>
      <c r="D63" s="12"/>
      <c r="E63" s="13"/>
      <c r="F63" s="12"/>
      <c r="G63" s="12"/>
      <c r="H63" s="13"/>
      <c r="I63" s="12"/>
      <c r="J63" s="14"/>
      <c r="K63" s="13"/>
      <c r="L63" s="12"/>
      <c r="M63" s="14"/>
      <c r="N63" s="12"/>
      <c r="O63" s="12"/>
      <c r="P63" s="13"/>
      <c r="Q63" s="12"/>
      <c r="R63" s="14"/>
      <c r="S63" s="13"/>
      <c r="T63" s="15"/>
      <c r="U63" s="16"/>
    </row>
    <row r="64" spans="1:21" ht="15.75" customHeight="1" x14ac:dyDescent="0.2">
      <c r="A64" s="63"/>
      <c r="B64" s="10"/>
      <c r="C64" s="11"/>
      <c r="D64" s="12"/>
      <c r="E64" s="13"/>
      <c r="F64" s="12"/>
      <c r="G64" s="12"/>
      <c r="H64" s="13"/>
      <c r="I64" s="12"/>
      <c r="J64" s="14"/>
      <c r="K64" s="13"/>
      <c r="L64" s="12"/>
      <c r="M64" s="13"/>
      <c r="N64" s="14"/>
      <c r="O64" s="12"/>
      <c r="P64" s="14"/>
      <c r="Q64" s="12"/>
      <c r="R64" s="14"/>
      <c r="S64" s="13"/>
      <c r="T64" s="15"/>
      <c r="U64" s="16"/>
    </row>
    <row r="65" spans="1:21" s="19" customFormat="1" ht="15.75" customHeight="1" x14ac:dyDescent="0.25">
      <c r="A65" s="18"/>
      <c r="C65" s="20"/>
      <c r="D65" s="21"/>
      <c r="E65" s="22"/>
      <c r="F65" s="21"/>
      <c r="G65" s="21"/>
      <c r="H65" s="22"/>
      <c r="I65" s="21"/>
      <c r="J65" s="21"/>
      <c r="K65" s="22"/>
      <c r="L65" s="21"/>
      <c r="M65" s="22"/>
      <c r="N65" s="21"/>
      <c r="O65" s="21"/>
      <c r="P65" s="22"/>
      <c r="Q65" s="21"/>
      <c r="R65" s="21"/>
      <c r="S65" s="22"/>
      <c r="T65" s="21"/>
      <c r="U65" s="21"/>
    </row>
    <row r="66" spans="1:21" s="19" customFormat="1" ht="20.100000000000001" customHeight="1" x14ac:dyDescent="0.25">
      <c r="A66" s="1020"/>
      <c r="B66" s="1021"/>
      <c r="C66" s="1021"/>
      <c r="D66" s="1021"/>
      <c r="E66" s="1021"/>
      <c r="F66" s="1021"/>
      <c r="G66" s="1021"/>
      <c r="H66" s="1021"/>
      <c r="I66" s="1021"/>
      <c r="J66" s="1021"/>
      <c r="K66" s="1021"/>
      <c r="L66" s="1021"/>
      <c r="M66" s="1021"/>
      <c r="N66" s="1021"/>
      <c r="O66" s="1021"/>
      <c r="P66" s="1021"/>
      <c r="Q66" s="1021"/>
      <c r="R66" s="1021"/>
      <c r="S66" s="1021"/>
      <c r="T66" s="1022"/>
      <c r="U66" s="1022"/>
    </row>
    <row r="67" spans="1:21" s="19" customFormat="1" ht="15.75" customHeight="1" x14ac:dyDescent="0.25">
      <c r="A67" s="64"/>
      <c r="C67" s="20"/>
      <c r="D67" s="21"/>
      <c r="E67" s="23"/>
      <c r="F67" s="21"/>
      <c r="G67" s="21"/>
      <c r="H67" s="23"/>
      <c r="I67" s="21"/>
      <c r="J67" s="21"/>
      <c r="K67" s="23"/>
      <c r="L67" s="21"/>
      <c r="M67" s="23"/>
      <c r="N67" s="23"/>
      <c r="O67" s="23"/>
      <c r="P67" s="23"/>
      <c r="Q67" s="21"/>
      <c r="R67" s="21"/>
      <c r="S67" s="23"/>
      <c r="T67" s="21"/>
      <c r="U67" s="23"/>
    </row>
    <row r="68" spans="1:21" ht="15.75" customHeight="1" x14ac:dyDescent="0.2">
      <c r="A68" s="63"/>
      <c r="B68" s="10"/>
      <c r="C68" s="11"/>
      <c r="D68" s="12"/>
      <c r="E68" s="13"/>
      <c r="F68" s="12"/>
      <c r="G68" s="12"/>
      <c r="H68" s="13"/>
      <c r="I68" s="12"/>
      <c r="J68" s="13"/>
      <c r="K68" s="13"/>
      <c r="L68" s="12"/>
      <c r="M68" s="13"/>
      <c r="N68" s="12"/>
      <c r="O68" s="12"/>
      <c r="P68" s="13"/>
      <c r="Q68" s="12"/>
      <c r="R68" s="13"/>
      <c r="S68" s="13"/>
      <c r="T68" s="15"/>
      <c r="U68" s="16"/>
    </row>
    <row r="69" spans="1:21" ht="15.75" customHeight="1" x14ac:dyDescent="0.2">
      <c r="A69" s="63"/>
      <c r="B69" s="10"/>
      <c r="C69" s="17"/>
      <c r="D69" s="12"/>
      <c r="E69" s="13"/>
      <c r="F69" s="12"/>
      <c r="G69" s="12"/>
      <c r="H69" s="13"/>
      <c r="I69" s="12"/>
      <c r="J69" s="13"/>
      <c r="K69" s="13"/>
      <c r="L69" s="12"/>
      <c r="M69" s="13"/>
      <c r="N69" s="12"/>
      <c r="O69" s="12"/>
      <c r="P69" s="13"/>
      <c r="Q69" s="12"/>
      <c r="R69" s="13"/>
      <c r="S69" s="13"/>
      <c r="T69" s="15"/>
      <c r="U69" s="16"/>
    </row>
    <row r="70" spans="1:21" ht="15.75" customHeight="1" x14ac:dyDescent="0.2">
      <c r="A70" s="63"/>
      <c r="B70" s="10"/>
      <c r="C70" s="17"/>
      <c r="D70" s="12"/>
      <c r="E70" s="13"/>
      <c r="F70" s="12"/>
      <c r="G70" s="12"/>
      <c r="H70" s="13"/>
      <c r="I70" s="12"/>
      <c r="J70" s="13"/>
      <c r="K70" s="13"/>
      <c r="L70" s="12"/>
      <c r="M70" s="13"/>
      <c r="N70" s="12"/>
      <c r="O70" s="12"/>
      <c r="P70" s="13"/>
      <c r="Q70" s="12"/>
      <c r="R70" s="13"/>
      <c r="S70" s="13"/>
      <c r="T70" s="15"/>
      <c r="U70" s="16"/>
    </row>
    <row r="71" spans="1:21" ht="15.75" customHeight="1" x14ac:dyDescent="0.2">
      <c r="A71" s="63"/>
      <c r="B71" s="10"/>
      <c r="C71" s="17"/>
      <c r="D71" s="12"/>
      <c r="E71" s="13"/>
      <c r="F71" s="12"/>
      <c r="G71" s="12"/>
      <c r="H71" s="13"/>
      <c r="I71" s="12"/>
      <c r="J71" s="13"/>
      <c r="K71" s="13"/>
      <c r="L71" s="12"/>
      <c r="M71" s="13"/>
      <c r="N71" s="12"/>
      <c r="O71" s="12"/>
      <c r="P71" s="13"/>
      <c r="Q71" s="12"/>
      <c r="R71" s="13"/>
      <c r="S71" s="13"/>
      <c r="T71" s="15"/>
      <c r="U71" s="16"/>
    </row>
    <row r="72" spans="1:21" ht="15.75" customHeight="1" x14ac:dyDescent="0.2">
      <c r="A72" s="63"/>
      <c r="B72" s="10"/>
      <c r="C72" s="17"/>
      <c r="D72" s="12"/>
      <c r="E72" s="13"/>
      <c r="F72" s="12"/>
      <c r="G72" s="12"/>
      <c r="H72" s="13"/>
      <c r="I72" s="12"/>
      <c r="J72" s="13"/>
      <c r="K72" s="13"/>
      <c r="L72" s="12"/>
      <c r="M72" s="13"/>
      <c r="N72" s="12"/>
      <c r="O72" s="12"/>
      <c r="P72" s="13"/>
      <c r="Q72" s="12"/>
      <c r="R72" s="13"/>
      <c r="S72" s="13"/>
      <c r="T72" s="15"/>
      <c r="U72" s="16"/>
    </row>
    <row r="73" spans="1:21" ht="15.75" customHeight="1" x14ac:dyDescent="0.2">
      <c r="A73" s="63"/>
      <c r="B73" s="10"/>
      <c r="C73" s="17"/>
      <c r="D73" s="12"/>
      <c r="E73" s="13"/>
      <c r="F73" s="12"/>
      <c r="G73" s="12"/>
      <c r="H73" s="13"/>
      <c r="I73" s="12"/>
      <c r="J73" s="13"/>
      <c r="K73" s="13"/>
      <c r="L73" s="12"/>
      <c r="M73" s="13"/>
      <c r="N73" s="12"/>
      <c r="O73" s="12"/>
      <c r="P73" s="13"/>
      <c r="Q73" s="12"/>
      <c r="R73" s="13"/>
      <c r="S73" s="13"/>
      <c r="T73" s="15"/>
      <c r="U73" s="16"/>
    </row>
    <row r="74" spans="1:21" ht="15.75" customHeight="1" x14ac:dyDescent="0.2">
      <c r="A74" s="65"/>
      <c r="B74" s="10"/>
      <c r="C74" s="24"/>
      <c r="D74" s="12"/>
      <c r="E74" s="13"/>
      <c r="F74" s="12"/>
      <c r="G74" s="12"/>
      <c r="H74" s="13"/>
      <c r="I74" s="12"/>
      <c r="J74" s="13"/>
      <c r="K74" s="13"/>
      <c r="L74" s="12"/>
      <c r="M74" s="13"/>
      <c r="N74" s="12"/>
      <c r="O74" s="12"/>
      <c r="P74" s="13"/>
      <c r="Q74" s="12"/>
      <c r="R74" s="13"/>
      <c r="S74" s="13"/>
      <c r="T74" s="15"/>
      <c r="U74" s="16"/>
    </row>
    <row r="75" spans="1:21" ht="15.75" customHeight="1" x14ac:dyDescent="0.2">
      <c r="A75" s="65"/>
      <c r="B75" s="10"/>
      <c r="C75" s="24"/>
      <c r="D75" s="12"/>
      <c r="E75" s="13"/>
      <c r="F75" s="12"/>
      <c r="G75" s="12"/>
      <c r="H75" s="13"/>
      <c r="I75" s="12"/>
      <c r="J75" s="13"/>
      <c r="K75" s="13"/>
      <c r="L75" s="12"/>
      <c r="M75" s="13"/>
      <c r="N75" s="12"/>
      <c r="O75" s="12"/>
      <c r="P75" s="13"/>
      <c r="Q75" s="12"/>
      <c r="R75" s="13"/>
      <c r="S75" s="13"/>
      <c r="T75" s="15"/>
      <c r="U75" s="16"/>
    </row>
    <row r="76" spans="1:21" ht="15.75" customHeight="1" x14ac:dyDescent="0.2">
      <c r="A76" s="65"/>
      <c r="B76" s="10"/>
      <c r="C76" s="24"/>
      <c r="D76" s="12"/>
      <c r="E76" s="13"/>
      <c r="F76" s="12"/>
      <c r="G76" s="12"/>
      <c r="H76" s="13"/>
      <c r="I76" s="12"/>
      <c r="J76" s="13"/>
      <c r="K76" s="13"/>
      <c r="L76" s="12"/>
      <c r="M76" s="13"/>
      <c r="N76" s="12"/>
      <c r="O76" s="12"/>
      <c r="P76" s="13"/>
      <c r="Q76" s="12"/>
      <c r="R76" s="13"/>
      <c r="S76" s="13"/>
      <c r="T76" s="15"/>
      <c r="U76" s="16"/>
    </row>
    <row r="77" spans="1:21" ht="15.75" customHeight="1" x14ac:dyDescent="0.2">
      <c r="A77" s="65"/>
      <c r="B77" s="10"/>
      <c r="C77" s="25"/>
      <c r="D77" s="12"/>
      <c r="E77" s="13"/>
      <c r="F77" s="12"/>
      <c r="G77" s="12"/>
      <c r="H77" s="13"/>
      <c r="I77" s="12"/>
      <c r="J77" s="13"/>
      <c r="K77" s="13"/>
      <c r="L77" s="12"/>
      <c r="M77" s="13"/>
      <c r="N77" s="12"/>
      <c r="O77" s="12"/>
      <c r="P77" s="13"/>
      <c r="Q77" s="12"/>
      <c r="R77" s="13"/>
      <c r="S77" s="13"/>
      <c r="T77" s="15"/>
      <c r="U77" s="16"/>
    </row>
    <row r="78" spans="1:21" ht="15.75" customHeight="1" x14ac:dyDescent="0.2">
      <c r="A78" s="65"/>
      <c r="B78" s="10"/>
      <c r="C78" s="25"/>
      <c r="D78" s="12"/>
      <c r="E78" s="13"/>
      <c r="F78" s="12"/>
      <c r="G78" s="12"/>
      <c r="H78" s="13"/>
      <c r="I78" s="12"/>
      <c r="J78" s="13"/>
      <c r="K78" s="13"/>
      <c r="L78" s="12"/>
      <c r="M78" s="13"/>
      <c r="N78" s="12"/>
      <c r="O78" s="12"/>
      <c r="P78" s="13"/>
      <c r="Q78" s="12"/>
      <c r="R78" s="13"/>
      <c r="S78" s="13"/>
      <c r="T78" s="15"/>
      <c r="U78" s="16"/>
    </row>
    <row r="79" spans="1:21" ht="15.75" customHeight="1" x14ac:dyDescent="0.2">
      <c r="A79" s="65"/>
      <c r="B79" s="10"/>
      <c r="C79" s="25"/>
      <c r="D79" s="12"/>
      <c r="E79" s="13"/>
      <c r="F79" s="12"/>
      <c r="G79" s="12"/>
      <c r="H79" s="13"/>
      <c r="I79" s="12"/>
      <c r="J79" s="13"/>
      <c r="K79" s="13"/>
      <c r="L79" s="12"/>
      <c r="M79" s="13"/>
      <c r="N79" s="12"/>
      <c r="O79" s="12"/>
      <c r="P79" s="13"/>
      <c r="Q79" s="12"/>
      <c r="R79" s="13"/>
      <c r="S79" s="13"/>
      <c r="T79" s="15"/>
      <c r="U79" s="16"/>
    </row>
    <row r="80" spans="1:21" ht="15.75" customHeight="1" x14ac:dyDescent="0.2">
      <c r="A80" s="65"/>
      <c r="B80" s="10"/>
      <c r="C80" s="25"/>
      <c r="D80" s="12"/>
      <c r="E80" s="13"/>
      <c r="F80" s="12"/>
      <c r="G80" s="12"/>
      <c r="H80" s="13"/>
      <c r="I80" s="12"/>
      <c r="J80" s="13"/>
      <c r="K80" s="13"/>
      <c r="L80" s="12"/>
      <c r="M80" s="13"/>
      <c r="N80" s="12"/>
      <c r="O80" s="12"/>
      <c r="P80" s="13"/>
      <c r="Q80" s="12"/>
      <c r="R80" s="13"/>
      <c r="S80" s="13"/>
      <c r="T80" s="15"/>
      <c r="U80" s="16"/>
    </row>
    <row r="81" spans="1:21" ht="15.75" customHeight="1" x14ac:dyDescent="0.2">
      <c r="A81" s="65"/>
      <c r="B81" s="10"/>
      <c r="C81" s="25"/>
      <c r="D81" s="12"/>
      <c r="E81" s="13"/>
      <c r="F81" s="12"/>
      <c r="G81" s="12"/>
      <c r="H81" s="13"/>
      <c r="I81" s="12"/>
      <c r="J81" s="13"/>
      <c r="K81" s="13"/>
      <c r="L81" s="12"/>
      <c r="M81" s="13"/>
      <c r="N81" s="12"/>
      <c r="O81" s="12"/>
      <c r="P81" s="13"/>
      <c r="Q81" s="12"/>
      <c r="R81" s="13"/>
      <c r="S81" s="13"/>
      <c r="T81" s="15"/>
      <c r="U81" s="16"/>
    </row>
    <row r="82" spans="1:21" ht="15.75" customHeight="1" x14ac:dyDescent="0.2">
      <c r="A82" s="65"/>
      <c r="B82" s="10"/>
      <c r="C82" s="25"/>
      <c r="D82" s="12"/>
      <c r="E82" s="13"/>
      <c r="F82" s="12"/>
      <c r="G82" s="12"/>
      <c r="H82" s="13"/>
      <c r="I82" s="12"/>
      <c r="J82" s="13"/>
      <c r="K82" s="13"/>
      <c r="L82" s="12"/>
      <c r="M82" s="13"/>
      <c r="N82" s="12"/>
      <c r="O82" s="12"/>
      <c r="P82" s="13"/>
      <c r="Q82" s="12"/>
      <c r="R82" s="13"/>
      <c r="S82" s="13"/>
      <c r="T82" s="15"/>
      <c r="U82" s="16"/>
    </row>
    <row r="83" spans="1:21" x14ac:dyDescent="0.2">
      <c r="A83" s="65"/>
      <c r="B83" s="10"/>
      <c r="C83" s="26"/>
      <c r="D83" s="12"/>
      <c r="E83" s="13"/>
      <c r="F83" s="12"/>
      <c r="G83" s="12"/>
      <c r="H83" s="13"/>
      <c r="I83" s="27"/>
      <c r="J83" s="28"/>
      <c r="K83" s="28"/>
      <c r="L83" s="12"/>
      <c r="M83" s="13"/>
      <c r="N83" s="12"/>
      <c r="O83" s="12"/>
      <c r="P83" s="13"/>
      <c r="Q83" s="12"/>
      <c r="R83" s="13"/>
      <c r="S83" s="13"/>
      <c r="T83" s="29"/>
      <c r="U83" s="16"/>
    </row>
    <row r="84" spans="1:21" x14ac:dyDescent="0.2">
      <c r="A84" s="65"/>
      <c r="B84" s="10"/>
      <c r="C84" s="26"/>
      <c r="D84" s="12"/>
      <c r="E84" s="13"/>
      <c r="F84" s="12"/>
      <c r="G84" s="12"/>
      <c r="H84" s="13"/>
      <c r="I84" s="12"/>
      <c r="J84" s="13"/>
      <c r="K84" s="13"/>
      <c r="L84" s="27"/>
      <c r="M84" s="28"/>
      <c r="N84" s="12"/>
      <c r="O84" s="12"/>
      <c r="P84" s="13"/>
      <c r="Q84" s="12"/>
      <c r="R84" s="13"/>
      <c r="S84" s="13"/>
      <c r="T84" s="29"/>
      <c r="U84" s="16"/>
    </row>
    <row r="85" spans="1:21" ht="15.75" customHeight="1" x14ac:dyDescent="0.2">
      <c r="A85" s="63"/>
      <c r="B85" s="10"/>
      <c r="C85" s="11"/>
      <c r="D85" s="12"/>
      <c r="E85" s="13"/>
      <c r="F85" s="12"/>
      <c r="G85" s="12"/>
      <c r="H85" s="13"/>
      <c r="I85" s="12"/>
      <c r="J85" s="13"/>
      <c r="K85" s="13"/>
      <c r="L85" s="12"/>
      <c r="M85" s="13"/>
      <c r="N85" s="12"/>
      <c r="O85" s="12"/>
      <c r="P85" s="13"/>
      <c r="Q85" s="12"/>
      <c r="R85" s="13"/>
      <c r="S85" s="13"/>
      <c r="T85" s="15"/>
      <c r="U85" s="16"/>
    </row>
    <row r="86" spans="1:21" ht="15.75" customHeight="1" x14ac:dyDescent="0.2">
      <c r="A86" s="63"/>
      <c r="B86" s="10"/>
      <c r="C86" s="11"/>
      <c r="D86" s="12"/>
      <c r="E86" s="13"/>
      <c r="F86" s="12"/>
      <c r="G86" s="12"/>
      <c r="H86" s="13"/>
      <c r="I86" s="12"/>
      <c r="J86" s="13"/>
      <c r="K86" s="13"/>
      <c r="L86" s="12"/>
      <c r="M86" s="13"/>
      <c r="N86" s="12"/>
      <c r="O86" s="12"/>
      <c r="P86" s="13"/>
      <c r="Q86" s="12"/>
      <c r="R86" s="13"/>
      <c r="S86" s="13"/>
      <c r="T86" s="15"/>
      <c r="U86" s="16"/>
    </row>
    <row r="87" spans="1:21" ht="15.75" customHeight="1" x14ac:dyDescent="0.2">
      <c r="A87" s="63"/>
      <c r="B87" s="10"/>
      <c r="C87" s="11"/>
      <c r="D87" s="12"/>
      <c r="E87" s="13"/>
      <c r="F87" s="12"/>
      <c r="G87" s="12"/>
      <c r="H87" s="13"/>
      <c r="I87" s="12"/>
      <c r="J87" s="13"/>
      <c r="K87" s="13"/>
      <c r="L87" s="12"/>
      <c r="M87" s="13"/>
      <c r="N87" s="12"/>
      <c r="O87" s="12"/>
      <c r="P87" s="13"/>
      <c r="Q87" s="12"/>
      <c r="R87" s="13"/>
      <c r="S87" s="13"/>
      <c r="T87" s="15"/>
      <c r="U87" s="16"/>
    </row>
    <row r="88" spans="1:21" ht="15.75" customHeight="1" x14ac:dyDescent="0.2">
      <c r="A88" s="63"/>
      <c r="B88" s="10"/>
      <c r="C88" s="11"/>
      <c r="D88" s="12"/>
      <c r="E88" s="13"/>
      <c r="F88" s="12"/>
      <c r="G88" s="12"/>
      <c r="H88" s="13"/>
      <c r="I88" s="12"/>
      <c r="J88" s="13"/>
      <c r="K88" s="13"/>
      <c r="L88" s="12"/>
      <c r="M88" s="13"/>
      <c r="N88" s="12"/>
      <c r="O88" s="12"/>
      <c r="P88" s="13"/>
      <c r="Q88" s="12"/>
      <c r="R88" s="13"/>
      <c r="S88" s="13"/>
      <c r="T88" s="15"/>
      <c r="U88" s="16"/>
    </row>
    <row r="89" spans="1:21" ht="15.75" customHeight="1" x14ac:dyDescent="0.2">
      <c r="A89" s="17"/>
      <c r="B89" s="10"/>
      <c r="C89" s="11"/>
      <c r="D89" s="12"/>
      <c r="E89" s="13"/>
      <c r="F89" s="12"/>
      <c r="G89" s="12"/>
      <c r="H89" s="13"/>
      <c r="I89" s="12"/>
      <c r="J89" s="13"/>
      <c r="K89" s="13"/>
      <c r="L89" s="12"/>
      <c r="M89" s="13"/>
      <c r="N89" s="12"/>
      <c r="O89" s="12"/>
      <c r="P89" s="13"/>
      <c r="Q89" s="12"/>
      <c r="R89" s="13"/>
      <c r="S89" s="13"/>
      <c r="T89" s="15"/>
      <c r="U89" s="16"/>
    </row>
    <row r="90" spans="1:21" ht="15.75" customHeight="1" x14ac:dyDescent="0.2">
      <c r="A90" s="17"/>
      <c r="B90" s="10"/>
      <c r="C90" s="11"/>
      <c r="D90" s="12"/>
      <c r="E90" s="13"/>
      <c r="F90" s="12"/>
      <c r="G90" s="12"/>
      <c r="H90" s="13"/>
      <c r="I90" s="12"/>
      <c r="J90" s="13"/>
      <c r="K90" s="13"/>
      <c r="L90" s="12"/>
      <c r="M90" s="13"/>
      <c r="N90" s="12"/>
      <c r="O90" s="12"/>
      <c r="P90" s="13"/>
      <c r="Q90" s="12"/>
      <c r="R90" s="13"/>
      <c r="S90" s="13"/>
      <c r="T90" s="15"/>
      <c r="U90" s="16"/>
    </row>
    <row r="91" spans="1:21" s="19" customFormat="1" ht="15.75" customHeight="1" x14ac:dyDescent="0.25">
      <c r="A91" s="18"/>
      <c r="C91" s="20"/>
      <c r="D91" s="21"/>
      <c r="E91" s="22"/>
      <c r="F91" s="21"/>
      <c r="G91" s="21"/>
      <c r="H91" s="22"/>
      <c r="I91" s="21"/>
      <c r="J91" s="21"/>
      <c r="K91" s="22"/>
      <c r="L91" s="21"/>
      <c r="M91" s="22"/>
      <c r="N91" s="21"/>
      <c r="O91" s="21"/>
      <c r="P91" s="22"/>
      <c r="Q91" s="21"/>
      <c r="R91" s="21"/>
      <c r="S91" s="22"/>
      <c r="T91" s="21"/>
      <c r="U91" s="21"/>
    </row>
    <row r="92" spans="1:21" s="32" customFormat="1" ht="22.35" customHeight="1" x14ac:dyDescent="0.3">
      <c r="A92" s="66"/>
      <c r="B92" s="30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15.75" customHeight="1" x14ac:dyDescent="0.25">
      <c r="A93" s="67"/>
      <c r="B93" s="34"/>
      <c r="C93" s="33"/>
      <c r="D93" s="1019"/>
      <c r="E93" s="1019"/>
      <c r="F93" s="1019"/>
      <c r="G93" s="1019"/>
      <c r="H93" s="1019"/>
      <c r="I93" s="1019"/>
      <c r="J93" s="1019"/>
      <c r="K93" s="1019"/>
      <c r="L93" s="1019"/>
      <c r="M93" s="1019"/>
      <c r="N93" s="1019"/>
      <c r="O93" s="1019"/>
      <c r="P93" s="1019"/>
      <c r="Q93" s="1019"/>
      <c r="R93" s="1019"/>
      <c r="S93" s="1019"/>
      <c r="T93" s="35"/>
      <c r="U93" s="35"/>
    </row>
    <row r="94" spans="1:21" ht="15.75" customHeight="1" x14ac:dyDescent="0.2">
      <c r="A94" s="17"/>
      <c r="B94" s="10"/>
      <c r="C94" s="17"/>
      <c r="D94" s="12"/>
      <c r="E94" s="13"/>
      <c r="F94" s="12"/>
      <c r="G94" s="12"/>
      <c r="H94" s="13"/>
      <c r="I94" s="12"/>
      <c r="J94" s="36"/>
      <c r="K94" s="13"/>
      <c r="L94" s="12"/>
      <c r="M94" s="13"/>
      <c r="N94" s="12"/>
      <c r="O94" s="12"/>
      <c r="P94" s="13"/>
      <c r="Q94" s="12"/>
      <c r="R94" s="36"/>
      <c r="S94" s="13"/>
      <c r="T94" s="15"/>
      <c r="U94" s="16"/>
    </row>
    <row r="95" spans="1:21" ht="15.75" customHeight="1" x14ac:dyDescent="0.2">
      <c r="A95" s="63"/>
      <c r="B95" s="10"/>
      <c r="C95" s="17"/>
      <c r="D95" s="12"/>
      <c r="E95" s="13"/>
      <c r="F95" s="12"/>
      <c r="G95" s="12"/>
      <c r="H95" s="13"/>
      <c r="I95" s="12"/>
      <c r="J95" s="36"/>
      <c r="K95" s="13"/>
      <c r="L95" s="12"/>
      <c r="M95" s="13"/>
      <c r="N95" s="12"/>
      <c r="O95" s="12"/>
      <c r="P95" s="13"/>
      <c r="Q95" s="12"/>
      <c r="R95" s="36"/>
      <c r="S95" s="13"/>
      <c r="T95" s="15"/>
      <c r="U95" s="16"/>
    </row>
    <row r="96" spans="1:21" ht="15.75" customHeight="1" x14ac:dyDescent="0.2">
      <c r="A96" s="63"/>
      <c r="B96" s="10"/>
      <c r="C96" s="11"/>
      <c r="D96" s="12"/>
      <c r="E96" s="13"/>
      <c r="F96" s="12"/>
      <c r="G96" s="12"/>
      <c r="H96" s="13"/>
      <c r="I96" s="12"/>
      <c r="J96" s="36"/>
      <c r="K96" s="13"/>
      <c r="L96" s="12"/>
      <c r="M96" s="13"/>
      <c r="N96" s="12"/>
      <c r="O96" s="12"/>
      <c r="P96" s="13"/>
      <c r="Q96" s="12"/>
      <c r="R96" s="36"/>
      <c r="S96" s="13"/>
      <c r="T96" s="15"/>
      <c r="U96" s="16"/>
    </row>
    <row r="97" spans="1:21" ht="15.75" customHeight="1" x14ac:dyDescent="0.2">
      <c r="A97" s="63"/>
      <c r="B97" s="10"/>
      <c r="C97" s="11"/>
      <c r="D97" s="12"/>
      <c r="E97" s="13"/>
      <c r="F97" s="12"/>
      <c r="G97" s="12"/>
      <c r="H97" s="13"/>
      <c r="I97" s="12"/>
      <c r="J97" s="36"/>
      <c r="K97" s="13"/>
      <c r="L97" s="12"/>
      <c r="M97" s="13"/>
      <c r="N97" s="12"/>
      <c r="O97" s="12"/>
      <c r="P97" s="13"/>
      <c r="Q97" s="12"/>
      <c r="R97" s="36"/>
      <c r="S97" s="13"/>
      <c r="T97" s="15"/>
      <c r="U97" s="16"/>
    </row>
    <row r="98" spans="1:21" ht="15.75" customHeight="1" x14ac:dyDescent="0.2">
      <c r="A98" s="63"/>
      <c r="B98" s="10"/>
      <c r="C98" s="11"/>
      <c r="D98" s="12"/>
      <c r="E98" s="13"/>
      <c r="F98" s="12"/>
      <c r="G98" s="12"/>
      <c r="H98" s="13"/>
      <c r="I98" s="12"/>
      <c r="J98" s="36"/>
      <c r="K98" s="13"/>
      <c r="L98" s="12"/>
      <c r="M98" s="13"/>
      <c r="N98" s="12"/>
      <c r="O98" s="12"/>
      <c r="P98" s="13"/>
      <c r="Q98" s="12"/>
      <c r="R98" s="36"/>
      <c r="S98" s="13"/>
      <c r="T98" s="15"/>
      <c r="U98" s="16"/>
    </row>
    <row r="99" spans="1:21" ht="15.75" customHeight="1" x14ac:dyDescent="0.2">
      <c r="A99" s="63"/>
      <c r="B99" s="10"/>
      <c r="C99" s="11"/>
      <c r="D99" s="12"/>
      <c r="E99" s="13"/>
      <c r="F99" s="12"/>
      <c r="G99" s="12"/>
      <c r="H99" s="13"/>
      <c r="I99" s="12"/>
      <c r="J99" s="36"/>
      <c r="K99" s="13"/>
      <c r="L99" s="12"/>
      <c r="M99" s="13"/>
      <c r="N99" s="12"/>
      <c r="O99" s="12"/>
      <c r="P99" s="13"/>
      <c r="Q99" s="12"/>
      <c r="R99" s="36"/>
      <c r="S99" s="13"/>
      <c r="T99" s="15"/>
      <c r="U99" s="16"/>
    </row>
    <row r="100" spans="1:21" ht="15.75" customHeight="1" x14ac:dyDescent="0.2">
      <c r="A100" s="65"/>
      <c r="B100" s="10"/>
      <c r="C100" s="25"/>
      <c r="D100" s="12"/>
      <c r="E100" s="13"/>
      <c r="F100" s="12"/>
      <c r="G100" s="12"/>
      <c r="H100" s="13"/>
      <c r="I100" s="12"/>
      <c r="J100" s="36"/>
      <c r="K100" s="13"/>
      <c r="L100" s="12"/>
      <c r="M100" s="13"/>
      <c r="N100" s="12"/>
      <c r="O100" s="12"/>
      <c r="P100" s="13"/>
      <c r="Q100" s="12"/>
      <c r="R100" s="36"/>
      <c r="S100" s="13"/>
      <c r="T100" s="15"/>
      <c r="U100" s="16"/>
    </row>
    <row r="101" spans="1:21" ht="15.75" customHeight="1" x14ac:dyDescent="0.2">
      <c r="A101" s="63"/>
      <c r="B101" s="10"/>
      <c r="C101" s="11"/>
      <c r="D101" s="12"/>
      <c r="E101" s="13"/>
      <c r="F101" s="12"/>
      <c r="G101" s="12"/>
      <c r="H101" s="13"/>
      <c r="I101" s="12"/>
      <c r="J101" s="36"/>
      <c r="K101" s="13"/>
      <c r="L101" s="12"/>
      <c r="M101" s="13"/>
      <c r="N101" s="12"/>
      <c r="O101" s="12"/>
      <c r="P101" s="13"/>
      <c r="Q101" s="12"/>
      <c r="R101" s="36"/>
      <c r="S101" s="13"/>
      <c r="T101" s="15"/>
      <c r="U101" s="16"/>
    </row>
    <row r="102" spans="1:21" ht="15.75" customHeight="1" x14ac:dyDescent="0.2">
      <c r="A102" s="63"/>
      <c r="B102" s="10"/>
      <c r="C102" s="11"/>
      <c r="D102" s="12"/>
      <c r="E102" s="13"/>
      <c r="F102" s="12"/>
      <c r="G102" s="12"/>
      <c r="H102" s="13"/>
      <c r="I102" s="12"/>
      <c r="J102" s="36"/>
      <c r="K102" s="13"/>
      <c r="L102" s="12"/>
      <c r="M102" s="13"/>
      <c r="N102" s="12"/>
      <c r="O102" s="12"/>
      <c r="P102" s="13"/>
      <c r="Q102" s="12"/>
      <c r="R102" s="36"/>
      <c r="S102" s="13"/>
      <c r="T102" s="15"/>
      <c r="U102" s="16"/>
    </row>
    <row r="103" spans="1:21" ht="15.75" customHeight="1" x14ac:dyDescent="0.2">
      <c r="A103" s="63"/>
      <c r="B103" s="10"/>
      <c r="C103" s="37"/>
      <c r="D103" s="12"/>
      <c r="E103" s="13"/>
      <c r="F103" s="12"/>
      <c r="G103" s="12"/>
      <c r="H103" s="13"/>
      <c r="I103" s="12"/>
      <c r="J103" s="36"/>
      <c r="K103" s="13"/>
      <c r="L103" s="12"/>
      <c r="M103" s="13"/>
      <c r="N103" s="12"/>
      <c r="O103" s="12"/>
      <c r="P103" s="13"/>
      <c r="Q103" s="12"/>
      <c r="R103" s="36"/>
      <c r="S103" s="13"/>
      <c r="T103" s="15"/>
      <c r="U103" s="16"/>
    </row>
    <row r="104" spans="1:21" ht="15.75" customHeight="1" x14ac:dyDescent="0.2">
      <c r="A104" s="65"/>
      <c r="B104" s="10"/>
      <c r="C104" s="24"/>
      <c r="D104" s="12"/>
      <c r="E104" s="13"/>
      <c r="F104" s="12"/>
      <c r="G104" s="12"/>
      <c r="H104" s="13"/>
      <c r="I104" s="12"/>
      <c r="J104" s="36"/>
      <c r="K104" s="13"/>
      <c r="L104" s="12"/>
      <c r="M104" s="13"/>
      <c r="N104" s="12"/>
      <c r="O104" s="12"/>
      <c r="P104" s="13"/>
      <c r="Q104" s="12"/>
      <c r="R104" s="36"/>
      <c r="S104" s="13"/>
      <c r="T104" s="15"/>
      <c r="U104" s="16"/>
    </row>
    <row r="105" spans="1:21" ht="15.75" customHeight="1" x14ac:dyDescent="0.25">
      <c r="A105" s="38"/>
      <c r="B105" s="10"/>
      <c r="C105" s="33"/>
      <c r="D105" s="21"/>
      <c r="E105" s="22"/>
      <c r="F105" s="21"/>
      <c r="G105" s="21"/>
      <c r="H105" s="22"/>
      <c r="I105" s="21"/>
      <c r="J105" s="39"/>
      <c r="K105" s="22"/>
      <c r="L105" s="21"/>
      <c r="M105" s="21"/>
      <c r="N105" s="21"/>
      <c r="O105" s="21"/>
      <c r="P105" s="22"/>
      <c r="Q105" s="21"/>
      <c r="R105" s="39"/>
      <c r="S105" s="22"/>
      <c r="T105" s="21"/>
      <c r="U105" s="21"/>
    </row>
    <row r="106" spans="1:21" s="44" customFormat="1" ht="22.35" customHeight="1" x14ac:dyDescent="0.25">
      <c r="A106" s="40"/>
      <c r="B106" s="41"/>
      <c r="C106" s="42"/>
      <c r="D106" s="31"/>
      <c r="E106" s="31"/>
      <c r="F106" s="31"/>
      <c r="G106" s="31"/>
      <c r="H106" s="31"/>
      <c r="I106" s="31"/>
      <c r="J106" s="43"/>
      <c r="K106" s="31"/>
      <c r="L106" s="31"/>
      <c r="M106" s="31"/>
      <c r="N106" s="31"/>
      <c r="O106" s="31"/>
      <c r="P106" s="31"/>
      <c r="Q106" s="31"/>
      <c r="R106" s="43"/>
      <c r="S106" s="31"/>
      <c r="T106" s="31"/>
      <c r="U106" s="31"/>
    </row>
    <row r="107" spans="1:21" ht="8.1" customHeight="1" x14ac:dyDescent="0.2">
      <c r="A107" s="1033"/>
      <c r="B107" s="1034"/>
      <c r="C107" s="1034"/>
      <c r="D107" s="1034"/>
      <c r="E107" s="1034"/>
      <c r="F107" s="1034"/>
      <c r="G107" s="1034"/>
      <c r="H107" s="1034"/>
      <c r="I107" s="1034"/>
      <c r="J107" s="1034"/>
      <c r="K107" s="1034"/>
      <c r="L107" s="1034"/>
      <c r="M107" s="1034"/>
      <c r="N107" s="1034"/>
      <c r="O107" s="1034"/>
      <c r="P107" s="1034"/>
      <c r="Q107" s="1034"/>
      <c r="R107" s="1034"/>
      <c r="S107" s="1034"/>
      <c r="T107" s="1034"/>
      <c r="U107" s="1034"/>
    </row>
    <row r="108" spans="1:21" ht="15.75" customHeight="1" x14ac:dyDescent="0.25">
      <c r="A108" s="67"/>
      <c r="B108" s="34"/>
      <c r="C108" s="45"/>
      <c r="D108" s="1034"/>
      <c r="E108" s="1034"/>
      <c r="F108" s="1034"/>
      <c r="G108" s="1034"/>
      <c r="H108" s="1034"/>
      <c r="I108" s="1034"/>
      <c r="J108" s="1034"/>
      <c r="K108" s="1034"/>
      <c r="L108" s="1034"/>
      <c r="M108" s="1034"/>
      <c r="N108" s="1034"/>
      <c r="O108" s="1034"/>
      <c r="P108" s="1034"/>
      <c r="Q108" s="1034"/>
      <c r="R108" s="1034"/>
      <c r="S108" s="1034"/>
      <c r="T108" s="35"/>
      <c r="U108" s="35"/>
    </row>
    <row r="109" spans="1:21" ht="15.75" customHeight="1" x14ac:dyDescent="0.2">
      <c r="A109" s="63"/>
      <c r="B109" s="36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036"/>
      <c r="U109" s="1035"/>
    </row>
    <row r="110" spans="1:21" ht="15.75" customHeight="1" x14ac:dyDescent="0.2">
      <c r="A110" s="63"/>
      <c r="B110" s="36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036"/>
      <c r="U110" s="1035"/>
    </row>
    <row r="111" spans="1:21" ht="15.75" customHeight="1" x14ac:dyDescent="0.2">
      <c r="A111" s="63"/>
      <c r="B111" s="36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657"/>
      <c r="U111" s="656"/>
    </row>
    <row r="112" spans="1:21" ht="15.75" customHeight="1" x14ac:dyDescent="0.2">
      <c r="A112" s="63"/>
      <c r="B112" s="36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657"/>
      <c r="U112" s="656"/>
    </row>
    <row r="113" spans="1:21" ht="15.75" customHeight="1" x14ac:dyDescent="0.2">
      <c r="A113" s="63"/>
      <c r="B113" s="36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657"/>
      <c r="U113" s="656"/>
    </row>
    <row r="114" spans="1:21" ht="15.75" customHeight="1" x14ac:dyDescent="0.2">
      <c r="A114" s="63"/>
      <c r="B114" s="36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657"/>
      <c r="U114" s="656"/>
    </row>
    <row r="115" spans="1:21" ht="15.75" customHeight="1" x14ac:dyDescent="0.2">
      <c r="A115" s="63"/>
      <c r="B115" s="36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657"/>
      <c r="U115" s="656"/>
    </row>
    <row r="116" spans="1:21" ht="15.75" customHeight="1" x14ac:dyDescent="0.2">
      <c r="A116" s="63"/>
      <c r="B116" s="36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657"/>
      <c r="U116" s="656"/>
    </row>
    <row r="117" spans="1:21" ht="15.75" customHeight="1" x14ac:dyDescent="0.2">
      <c r="A117" s="63"/>
      <c r="B117" s="36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657"/>
      <c r="U117" s="656"/>
    </row>
    <row r="118" spans="1:21" ht="15.75" customHeight="1" x14ac:dyDescent="0.2">
      <c r="A118" s="69"/>
      <c r="B118" s="46"/>
      <c r="C118" s="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657"/>
      <c r="U118" s="656"/>
    </row>
    <row r="119" spans="1:21" ht="15.75" customHeight="1" x14ac:dyDescent="0.2">
      <c r="A119" s="63"/>
      <c r="B119" s="36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657"/>
      <c r="U119" s="656"/>
    </row>
    <row r="120" spans="1:21" ht="15.75" customHeight="1" x14ac:dyDescent="0.2">
      <c r="A120" s="63"/>
      <c r="B120" s="36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657"/>
      <c r="U120" s="656"/>
    </row>
    <row r="121" spans="1:21" ht="15.75" customHeight="1" x14ac:dyDescent="0.2">
      <c r="A121" s="63"/>
      <c r="B121" s="36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657"/>
      <c r="U121" s="656"/>
    </row>
    <row r="122" spans="1:21" ht="15.75" customHeight="1" x14ac:dyDescent="0.2">
      <c r="A122" s="63"/>
      <c r="B122" s="36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657"/>
      <c r="U122" s="656"/>
    </row>
    <row r="123" spans="1:21" ht="15.75" customHeight="1" x14ac:dyDescent="0.2">
      <c r="A123" s="63"/>
      <c r="B123" s="36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657"/>
      <c r="U123" s="656"/>
    </row>
    <row r="124" spans="1:21" ht="15.75" customHeight="1" x14ac:dyDescent="0.2">
      <c r="A124" s="63"/>
      <c r="B124" s="36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657"/>
      <c r="U124" s="656"/>
    </row>
    <row r="125" spans="1:21" ht="15.75" customHeight="1" x14ac:dyDescent="0.2">
      <c r="A125" s="63"/>
      <c r="B125" s="36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657"/>
      <c r="U125" s="656"/>
    </row>
    <row r="126" spans="1:21" ht="15.75" customHeight="1" x14ac:dyDescent="0.2">
      <c r="A126" s="63"/>
      <c r="B126" s="36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657"/>
      <c r="U126" s="656"/>
    </row>
    <row r="127" spans="1:21" ht="15.75" customHeight="1" x14ac:dyDescent="0.2">
      <c r="A127" s="63"/>
      <c r="B127" s="36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657"/>
      <c r="U127" s="656"/>
    </row>
    <row r="128" spans="1:21" ht="15.75" customHeight="1" x14ac:dyDescent="0.2">
      <c r="A128" s="69"/>
      <c r="B128" s="46"/>
      <c r="C128" s="669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657"/>
      <c r="U128" s="656"/>
    </row>
    <row r="129" spans="1:21" ht="15.75" customHeight="1" x14ac:dyDescent="0.2">
      <c r="A129" s="69"/>
      <c r="B129" s="46"/>
      <c r="C129" s="650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657"/>
      <c r="U129" s="656"/>
    </row>
    <row r="130" spans="1:21" ht="15.75" customHeight="1" x14ac:dyDescent="0.2">
      <c r="A130" s="69"/>
      <c r="B130" s="46"/>
      <c r="C130" s="67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657"/>
      <c r="U130" s="656"/>
    </row>
    <row r="131" spans="1:21" ht="15.75" customHeight="1" x14ac:dyDescent="0.2">
      <c r="A131" s="69"/>
      <c r="B131" s="46"/>
      <c r="C131" s="670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657"/>
      <c r="U131" s="656"/>
    </row>
    <row r="132" spans="1:21" ht="15.75" customHeight="1" x14ac:dyDescent="0.2">
      <c r="A132" s="69"/>
      <c r="B132" s="46"/>
      <c r="C132" s="650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657"/>
      <c r="U132" s="656"/>
    </row>
    <row r="133" spans="1:21" ht="15.75" customHeight="1" x14ac:dyDescent="0.2">
      <c r="A133" s="69"/>
      <c r="B133" s="46"/>
      <c r="C133" s="670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657"/>
      <c r="U133" s="656"/>
    </row>
    <row r="134" spans="1:21" ht="15.75" customHeight="1" x14ac:dyDescent="0.2">
      <c r="A134" s="69"/>
      <c r="B134" s="46"/>
      <c r="C134" s="670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657"/>
      <c r="U134" s="656"/>
    </row>
    <row r="135" spans="1:21" ht="15.75" customHeight="1" x14ac:dyDescent="0.2">
      <c r="A135" s="69"/>
      <c r="B135" s="46"/>
      <c r="C135" s="47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657"/>
      <c r="U135" s="656"/>
    </row>
    <row r="136" spans="1:21" ht="15.75" customHeight="1" x14ac:dyDescent="0.2">
      <c r="A136" s="69"/>
      <c r="B136" s="46"/>
      <c r="C136" s="47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657"/>
      <c r="U136" s="656"/>
    </row>
    <row r="137" spans="1:21" ht="15.75" customHeight="1" x14ac:dyDescent="0.2">
      <c r="A137" s="69"/>
      <c r="B137" s="46"/>
      <c r="C137" s="47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657"/>
      <c r="U137" s="656"/>
    </row>
    <row r="138" spans="1:21" ht="15.75" customHeight="1" x14ac:dyDescent="0.2">
      <c r="A138" s="69"/>
      <c r="B138" s="46"/>
      <c r="C138" s="65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657"/>
      <c r="U138" s="656"/>
    </row>
    <row r="139" spans="1:21" ht="15.75" customHeight="1" x14ac:dyDescent="0.2">
      <c r="A139" s="69"/>
      <c r="B139" s="46"/>
      <c r="C139" s="47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657"/>
      <c r="U139" s="656"/>
    </row>
    <row r="140" spans="1:21" ht="15.75" customHeight="1" x14ac:dyDescent="0.2">
      <c r="A140" s="69"/>
      <c r="B140" s="46"/>
      <c r="C140" s="47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657"/>
      <c r="U140" s="656"/>
    </row>
    <row r="141" spans="1:21" ht="15.75" customHeight="1" x14ac:dyDescent="0.2">
      <c r="A141" s="69"/>
      <c r="B141" s="46"/>
      <c r="C141" s="47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657"/>
      <c r="U141" s="656"/>
    </row>
    <row r="142" spans="1:21" ht="15.75" customHeight="1" x14ac:dyDescent="0.2">
      <c r="A142" s="68"/>
      <c r="B142" s="46"/>
      <c r="C142" s="650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657"/>
      <c r="U142" s="656"/>
    </row>
    <row r="143" spans="1:21" ht="15.75" customHeight="1" x14ac:dyDescent="0.2">
      <c r="A143" s="68"/>
      <c r="B143" s="46"/>
      <c r="C143" s="650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657"/>
      <c r="U143" s="656"/>
    </row>
    <row r="144" spans="1:21" ht="15.75" customHeight="1" x14ac:dyDescent="0.2">
      <c r="A144" s="68"/>
      <c r="B144" s="46"/>
      <c r="C144" s="670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657"/>
      <c r="U144" s="656"/>
    </row>
    <row r="145" spans="1:21" ht="15.75" customHeight="1" x14ac:dyDescent="0.2">
      <c r="A145" s="69"/>
      <c r="B145" s="46"/>
      <c r="C145" s="670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657"/>
      <c r="U145" s="656"/>
    </row>
    <row r="146" spans="1:21" ht="15.75" customHeight="1" x14ac:dyDescent="0.2">
      <c r="A146" s="68"/>
      <c r="B146" s="46"/>
      <c r="C146" s="670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657"/>
      <c r="U146" s="656"/>
    </row>
    <row r="147" spans="1:21" ht="15.75" customHeight="1" x14ac:dyDescent="0.2">
      <c r="A147" s="68"/>
      <c r="B147" s="46"/>
      <c r="C147" s="670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657"/>
      <c r="U147" s="656"/>
    </row>
    <row r="148" spans="1:21" ht="15.75" customHeight="1" x14ac:dyDescent="0.2">
      <c r="A148" s="68"/>
      <c r="B148" s="46"/>
      <c r="C148" s="670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657"/>
      <c r="U148" s="656"/>
    </row>
    <row r="149" spans="1:21" ht="15.75" customHeight="1" x14ac:dyDescent="0.2">
      <c r="A149" s="68"/>
      <c r="B149" s="46"/>
      <c r="C149" s="670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657"/>
      <c r="U149" s="656"/>
    </row>
    <row r="150" spans="1:21" ht="15.75" customHeight="1" x14ac:dyDescent="0.2">
      <c r="A150" s="69"/>
      <c r="B150" s="46"/>
      <c r="C150" s="650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657"/>
      <c r="U150" s="656"/>
    </row>
    <row r="151" spans="1:21" ht="15.75" customHeight="1" x14ac:dyDescent="0.2">
      <c r="A151" s="69"/>
      <c r="B151" s="46"/>
      <c r="C151" s="650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657"/>
      <c r="U151" s="656"/>
    </row>
    <row r="152" spans="1:21" ht="15.75" customHeight="1" x14ac:dyDescent="0.2">
      <c r="A152" s="69"/>
      <c r="B152" s="46"/>
      <c r="C152" s="650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657"/>
      <c r="U152" s="656"/>
    </row>
    <row r="153" spans="1:21" ht="15.75" customHeight="1" x14ac:dyDescent="0.2">
      <c r="A153" s="69"/>
      <c r="B153" s="46"/>
      <c r="C153" s="650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657"/>
      <c r="U153" s="656"/>
    </row>
    <row r="154" spans="1:21" ht="15.75" customHeight="1" x14ac:dyDescent="0.2">
      <c r="A154" s="69"/>
      <c r="B154" s="46"/>
      <c r="C154" s="650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657"/>
      <c r="U154" s="656"/>
    </row>
    <row r="155" spans="1:21" ht="15.75" customHeight="1" x14ac:dyDescent="0.2">
      <c r="A155" s="69"/>
      <c r="B155" s="46"/>
      <c r="C155" s="650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657"/>
      <c r="U155" s="656"/>
    </row>
    <row r="156" spans="1:21" ht="15.75" customHeight="1" x14ac:dyDescent="0.2">
      <c r="A156" s="69"/>
      <c r="B156" s="46"/>
      <c r="C156" s="650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657"/>
      <c r="U156" s="656"/>
    </row>
    <row r="157" spans="1:21" ht="15.75" customHeight="1" x14ac:dyDescent="0.2">
      <c r="A157" s="69"/>
      <c r="B157" s="46"/>
      <c r="C157" s="650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657"/>
      <c r="U157" s="656"/>
    </row>
    <row r="158" spans="1:21" ht="15.75" customHeight="1" x14ac:dyDescent="0.2">
      <c r="A158" s="69"/>
      <c r="B158" s="46"/>
      <c r="C158" s="65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657"/>
      <c r="U158" s="656"/>
    </row>
    <row r="159" spans="1:21" ht="15.75" customHeight="1" x14ac:dyDescent="0.2">
      <c r="A159" s="69"/>
      <c r="B159" s="46"/>
      <c r="C159" s="65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657"/>
      <c r="U159" s="656"/>
    </row>
    <row r="160" spans="1:21" ht="15.75" customHeight="1" x14ac:dyDescent="0.2">
      <c r="A160" s="69"/>
      <c r="B160" s="46"/>
      <c r="C160" s="65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657"/>
      <c r="U160" s="656"/>
    </row>
    <row r="161" spans="1:21" ht="15.75" customHeight="1" x14ac:dyDescent="0.2">
      <c r="A161" s="69"/>
      <c r="B161" s="46"/>
      <c r="C161" s="65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657"/>
      <c r="U161" s="656"/>
    </row>
    <row r="162" spans="1:21" ht="15.75" customHeight="1" x14ac:dyDescent="0.2">
      <c r="A162" s="69"/>
      <c r="B162" s="46"/>
      <c r="C162" s="650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657"/>
      <c r="U162" s="656"/>
    </row>
    <row r="163" spans="1:21" ht="15.75" customHeight="1" x14ac:dyDescent="0.2">
      <c r="A163" s="69"/>
      <c r="B163" s="46"/>
      <c r="C163" s="650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657"/>
      <c r="U163" s="656"/>
    </row>
    <row r="164" spans="1:21" ht="15.75" customHeight="1" x14ac:dyDescent="0.2">
      <c r="A164" s="69"/>
      <c r="B164" s="46"/>
      <c r="C164" s="650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657"/>
      <c r="U164" s="656"/>
    </row>
    <row r="165" spans="1:21" ht="15.75" customHeight="1" x14ac:dyDescent="0.2">
      <c r="A165" s="69"/>
      <c r="B165" s="46"/>
      <c r="C165" s="650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657"/>
      <c r="U165" s="656"/>
    </row>
    <row r="166" spans="1:21" ht="15.75" customHeight="1" x14ac:dyDescent="0.2">
      <c r="A166" s="69"/>
      <c r="B166" s="46"/>
      <c r="C166" s="650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657"/>
      <c r="U166" s="656"/>
    </row>
    <row r="167" spans="1:21" ht="15.75" customHeight="1" x14ac:dyDescent="0.2">
      <c r="A167" s="69"/>
      <c r="B167" s="46"/>
      <c r="C167" s="650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657"/>
      <c r="U167" s="656"/>
    </row>
    <row r="168" spans="1:21" ht="15.75" customHeight="1" x14ac:dyDescent="0.2">
      <c r="A168" s="69"/>
      <c r="B168" s="46"/>
      <c r="C168" s="650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657"/>
      <c r="U168" s="656"/>
    </row>
    <row r="169" spans="1:21" ht="15.75" customHeight="1" x14ac:dyDescent="0.2">
      <c r="A169" s="69"/>
      <c r="B169" s="46"/>
      <c r="C169" s="650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657"/>
      <c r="U169" s="656"/>
    </row>
    <row r="170" spans="1:21" ht="15.75" customHeight="1" x14ac:dyDescent="0.2">
      <c r="A170" s="69"/>
      <c r="B170" s="46"/>
      <c r="C170" s="650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657"/>
      <c r="U170" s="656"/>
    </row>
    <row r="171" spans="1:21" ht="15.75" customHeight="1" x14ac:dyDescent="0.2">
      <c r="A171" s="69"/>
      <c r="B171" s="46"/>
      <c r="C171" s="650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48"/>
      <c r="U171" s="656"/>
    </row>
    <row r="172" spans="1:21" ht="15.75" customHeight="1" x14ac:dyDescent="0.2">
      <c r="A172" s="69"/>
      <c r="B172" s="46"/>
      <c r="C172" s="650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48"/>
      <c r="U172" s="656"/>
    </row>
    <row r="173" spans="1:21" ht="15.75" customHeight="1" x14ac:dyDescent="0.2">
      <c r="A173" s="69"/>
      <c r="B173" s="46"/>
      <c r="C173" s="650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48"/>
      <c r="U173" s="656"/>
    </row>
    <row r="174" spans="1:21" ht="15.75" customHeight="1" x14ac:dyDescent="0.2">
      <c r="A174" s="69"/>
      <c r="B174" s="46"/>
      <c r="C174" s="650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48"/>
      <c r="U174" s="656"/>
    </row>
    <row r="175" spans="1:21" ht="15.75" customHeight="1" x14ac:dyDescent="0.2">
      <c r="A175" s="69"/>
      <c r="B175" s="46"/>
      <c r="C175" s="650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48"/>
      <c r="U175" s="656"/>
    </row>
    <row r="176" spans="1:21" x14ac:dyDescent="0.2">
      <c r="A176" s="69"/>
      <c r="B176" s="46"/>
      <c r="C176" s="669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48"/>
      <c r="U176" s="656"/>
    </row>
    <row r="177" spans="1:21" ht="15.75" customHeight="1" x14ac:dyDescent="0.2">
      <c r="A177" s="69"/>
      <c r="B177" s="46"/>
      <c r="C177" s="669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48"/>
      <c r="U177" s="656"/>
    </row>
    <row r="178" spans="1:21" ht="15.75" customHeight="1" x14ac:dyDescent="0.2">
      <c r="A178" s="69"/>
      <c r="B178" s="46"/>
      <c r="C178" s="650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48"/>
      <c r="U178" s="656"/>
    </row>
    <row r="179" spans="1:21" x14ac:dyDescent="0.2">
      <c r="A179" s="1038"/>
      <c r="B179" s="1038"/>
      <c r="C179" s="1038"/>
      <c r="D179" s="1038"/>
      <c r="E179" s="1038"/>
      <c r="F179" s="1038"/>
      <c r="G179" s="1038"/>
      <c r="H179" s="1038"/>
      <c r="I179" s="1038"/>
      <c r="J179" s="1038"/>
      <c r="K179" s="1038"/>
      <c r="L179" s="1038"/>
      <c r="M179" s="1038"/>
      <c r="N179" s="1038"/>
      <c r="O179" s="1038"/>
      <c r="P179" s="1038"/>
      <c r="Q179" s="1038"/>
      <c r="R179" s="1038"/>
      <c r="S179" s="1038"/>
      <c r="T179" s="1038"/>
      <c r="U179" s="1038"/>
    </row>
    <row r="180" spans="1:21" ht="16.350000000000001" customHeight="1" x14ac:dyDescent="0.2">
      <c r="A180" s="65"/>
      <c r="B180" s="49"/>
      <c r="C180" s="4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1:21" ht="15.75" customHeight="1" x14ac:dyDescent="0.2">
      <c r="A181" s="65"/>
      <c r="B181" s="36"/>
      <c r="C181" s="4"/>
      <c r="D181" s="12"/>
      <c r="E181" s="13"/>
      <c r="F181" s="13"/>
      <c r="G181" s="12"/>
      <c r="H181" s="13"/>
      <c r="I181" s="12"/>
      <c r="J181" s="13"/>
      <c r="K181" s="13"/>
      <c r="L181" s="12"/>
      <c r="M181" s="13"/>
      <c r="N181" s="13"/>
      <c r="O181" s="12"/>
      <c r="P181" s="13"/>
      <c r="Q181" s="12"/>
      <c r="R181" s="13"/>
      <c r="S181" s="13"/>
    </row>
    <row r="182" spans="1:21" ht="15.75" customHeight="1" x14ac:dyDescent="0.2">
      <c r="A182" s="65"/>
      <c r="B182" s="36"/>
      <c r="C182" s="4"/>
      <c r="D182" s="12"/>
      <c r="E182" s="13"/>
      <c r="F182" s="13"/>
      <c r="G182" s="12"/>
      <c r="H182" s="13"/>
      <c r="I182" s="12"/>
      <c r="J182" s="13"/>
      <c r="K182" s="13"/>
      <c r="L182" s="12"/>
      <c r="M182" s="13"/>
      <c r="N182" s="13"/>
      <c r="O182" s="12"/>
      <c r="P182" s="13"/>
      <c r="Q182" s="12"/>
      <c r="R182" s="13"/>
      <c r="S182" s="13"/>
    </row>
    <row r="183" spans="1:21" ht="8.1" customHeight="1" x14ac:dyDescent="0.2">
      <c r="A183" s="1038"/>
      <c r="B183" s="1038"/>
      <c r="C183" s="1038"/>
      <c r="D183" s="1038"/>
      <c r="E183" s="1038"/>
      <c r="F183" s="1038"/>
      <c r="G183" s="1038"/>
      <c r="H183" s="1038"/>
      <c r="I183" s="1038"/>
      <c r="J183" s="1038"/>
      <c r="K183" s="1038"/>
      <c r="L183" s="1038"/>
      <c r="M183" s="1038"/>
      <c r="N183" s="1038"/>
      <c r="O183" s="1038"/>
      <c r="P183" s="1038"/>
      <c r="Q183" s="1038"/>
      <c r="R183" s="1038"/>
      <c r="S183" s="1038"/>
      <c r="T183" s="1038"/>
      <c r="U183" s="1038"/>
    </row>
    <row r="184" spans="1:21" ht="15.75" customHeight="1" x14ac:dyDescent="0.2">
      <c r="A184" s="1037"/>
      <c r="B184" s="1037"/>
      <c r="C184" s="1037"/>
      <c r="D184" s="1037"/>
      <c r="E184" s="1037"/>
      <c r="F184" s="1037"/>
      <c r="G184" s="1037"/>
      <c r="H184" s="1037"/>
      <c r="I184" s="1037"/>
      <c r="J184" s="1037"/>
      <c r="K184" s="1037"/>
      <c r="L184" s="1037"/>
      <c r="M184" s="1037"/>
      <c r="N184" s="1037"/>
      <c r="O184" s="1037"/>
      <c r="P184" s="1037"/>
      <c r="Q184" s="1037"/>
      <c r="R184" s="1037"/>
      <c r="S184" s="1037"/>
    </row>
    <row r="185" spans="1:21" ht="15.75" customHeight="1" x14ac:dyDescent="0.2">
      <c r="B185" s="36"/>
      <c r="C185" s="4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51"/>
    </row>
    <row r="186" spans="1:21" ht="15.75" customHeight="1" x14ac:dyDescent="0.2">
      <c r="B186" s="36"/>
      <c r="C186" s="4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51"/>
    </row>
    <row r="187" spans="1:21" ht="15.75" customHeight="1" x14ac:dyDescent="0.2">
      <c r="B187" s="36"/>
      <c r="C187" s="4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51"/>
    </row>
    <row r="188" spans="1:21" ht="15.75" customHeight="1" x14ac:dyDescent="0.2">
      <c r="B188" s="34"/>
      <c r="C188" s="4"/>
      <c r="E188" s="15"/>
      <c r="H188" s="15"/>
      <c r="K188" s="15"/>
      <c r="M188" s="15"/>
      <c r="P188" s="15"/>
      <c r="S188" s="15"/>
      <c r="U188" s="51"/>
    </row>
    <row r="189" spans="1:21" ht="15.75" customHeight="1" x14ac:dyDescent="0.2">
      <c r="B189" s="36"/>
      <c r="C189" s="4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51"/>
    </row>
    <row r="190" spans="1:21" ht="15.75" customHeight="1" x14ac:dyDescent="0.2">
      <c r="B190" s="36"/>
      <c r="C190" s="4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51"/>
    </row>
    <row r="191" spans="1:21" ht="15.75" customHeight="1" x14ac:dyDescent="0.2">
      <c r="B191" s="36"/>
      <c r="C191" s="4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51"/>
    </row>
    <row r="192" spans="1:21" ht="15.75" customHeight="1" x14ac:dyDescent="0.2">
      <c r="B192" s="36"/>
      <c r="C192" s="4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51"/>
    </row>
    <row r="193" spans="1:21" ht="15.75" customHeight="1" x14ac:dyDescent="0.2">
      <c r="B193" s="36"/>
      <c r="C193" s="4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51"/>
    </row>
    <row r="194" spans="1:21" ht="15.75" customHeight="1" x14ac:dyDescent="0.2">
      <c r="B194" s="36"/>
      <c r="C194" s="4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51"/>
    </row>
    <row r="195" spans="1:21" ht="15.75" customHeight="1" x14ac:dyDescent="0.2">
      <c r="B195" s="36"/>
      <c r="C195" s="4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51"/>
    </row>
    <row r="196" spans="1:21" ht="15.75" customHeight="1" x14ac:dyDescent="0.2">
      <c r="B196" s="36"/>
      <c r="C196" s="4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51"/>
    </row>
    <row r="197" spans="1:21" ht="15.75" customHeight="1" x14ac:dyDescent="0.2">
      <c r="B197" s="36"/>
      <c r="C197" s="4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51"/>
    </row>
    <row r="198" spans="1:21" ht="15.75" customHeight="1" x14ac:dyDescent="0.2">
      <c r="B198" s="36"/>
      <c r="C198" s="4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51"/>
    </row>
    <row r="199" spans="1:21" ht="15.75" customHeight="1" x14ac:dyDescent="0.2">
      <c r="A199" s="1032"/>
      <c r="B199" s="1032"/>
      <c r="C199" s="1032"/>
      <c r="D199" s="1032"/>
      <c r="E199" s="1032"/>
      <c r="F199" s="1032"/>
      <c r="G199" s="1032"/>
      <c r="H199" s="1032"/>
      <c r="I199" s="1032"/>
      <c r="J199" s="1032"/>
      <c r="K199" s="1032"/>
      <c r="L199" s="1032"/>
      <c r="M199" s="1032"/>
      <c r="N199" s="1032"/>
      <c r="O199" s="1032"/>
      <c r="P199" s="1032"/>
      <c r="Q199" s="1032"/>
      <c r="R199" s="1032"/>
      <c r="S199" s="1032"/>
      <c r="T199" s="53"/>
      <c r="U199" s="51"/>
    </row>
    <row r="200" spans="1:21" ht="15.75" customHeight="1" x14ac:dyDescent="0.2">
      <c r="A200" s="1031"/>
      <c r="B200" s="1031"/>
      <c r="C200" s="1031"/>
      <c r="D200" s="1031"/>
      <c r="E200" s="1031"/>
      <c r="F200" s="1031"/>
      <c r="G200" s="1031"/>
      <c r="H200" s="1031"/>
      <c r="I200" s="1031"/>
      <c r="J200" s="1031"/>
      <c r="K200" s="1031"/>
      <c r="L200" s="1031"/>
      <c r="M200" s="1031"/>
      <c r="N200" s="1031"/>
      <c r="O200" s="1031"/>
      <c r="P200" s="1031"/>
      <c r="Q200" s="1031"/>
      <c r="R200" s="1031"/>
      <c r="S200" s="1031"/>
    </row>
    <row r="201" spans="1:21" ht="15.75" customHeight="1" x14ac:dyDescent="0.2">
      <c r="A201" s="1031"/>
      <c r="B201" s="1031"/>
      <c r="C201" s="1031"/>
      <c r="D201" s="1031"/>
      <c r="E201" s="1031"/>
      <c r="F201" s="1031"/>
      <c r="G201" s="1031"/>
      <c r="H201" s="1031"/>
      <c r="I201" s="1031"/>
      <c r="J201" s="1031"/>
      <c r="K201" s="1031"/>
      <c r="L201" s="1031"/>
      <c r="M201" s="1031"/>
      <c r="N201" s="1031"/>
      <c r="O201" s="1031"/>
      <c r="P201" s="1031"/>
      <c r="Q201" s="1031"/>
      <c r="R201" s="1031"/>
      <c r="S201" s="1031"/>
    </row>
    <row r="202" spans="1:21" ht="15.75" customHeight="1" x14ac:dyDescent="0.2">
      <c r="A202" s="1031"/>
      <c r="B202" s="1031"/>
      <c r="C202" s="1031"/>
      <c r="D202" s="1031"/>
      <c r="E202" s="1031"/>
      <c r="F202" s="1031"/>
      <c r="G202" s="1031"/>
      <c r="H202" s="1031"/>
      <c r="I202" s="1031"/>
      <c r="J202" s="1031"/>
      <c r="K202" s="1031"/>
      <c r="L202" s="1031"/>
      <c r="M202" s="1031"/>
      <c r="N202" s="1031"/>
      <c r="O202" s="1031"/>
      <c r="P202" s="1031"/>
      <c r="Q202" s="1031"/>
      <c r="R202" s="1031"/>
      <c r="S202" s="1031"/>
    </row>
    <row r="203" spans="1:21" ht="15.75" customHeight="1" x14ac:dyDescent="0.2">
      <c r="B203" s="34"/>
      <c r="C203" s="34"/>
    </row>
    <row r="204" spans="1:21" ht="15.75" customHeight="1" x14ac:dyDescent="0.2">
      <c r="B204" s="34"/>
      <c r="C204" s="34"/>
    </row>
    <row r="205" spans="1:21" ht="15.75" customHeight="1" x14ac:dyDescent="0.2">
      <c r="B205" s="34"/>
      <c r="C205" s="34"/>
    </row>
    <row r="206" spans="1:21" ht="15.75" customHeight="1" x14ac:dyDescent="0.2">
      <c r="B206" s="34"/>
      <c r="C206" s="34"/>
    </row>
    <row r="207" spans="1:21" ht="15.75" customHeight="1" x14ac:dyDescent="0.2">
      <c r="B207" s="34"/>
      <c r="C207" s="34"/>
    </row>
    <row r="208" spans="1:21" ht="15.75" customHeight="1" x14ac:dyDescent="0.2">
      <c r="B208" s="34"/>
      <c r="C208" s="34"/>
    </row>
    <row r="209" spans="2:3" ht="15.75" customHeight="1" x14ac:dyDescent="0.2">
      <c r="B209" s="34"/>
      <c r="C209" s="34"/>
    </row>
    <row r="210" spans="2:3" ht="15.75" customHeight="1" x14ac:dyDescent="0.2">
      <c r="B210" s="34"/>
      <c r="C210" s="34"/>
    </row>
    <row r="211" spans="2:3" ht="15.75" customHeight="1" x14ac:dyDescent="0.2">
      <c r="B211" s="34"/>
      <c r="C211" s="34"/>
    </row>
    <row r="212" spans="2:3" ht="15.75" customHeight="1" x14ac:dyDescent="0.2">
      <c r="B212" s="34"/>
      <c r="C212" s="34"/>
    </row>
    <row r="213" spans="2:3" ht="15.75" customHeight="1" x14ac:dyDescent="0.2">
      <c r="B213" s="34"/>
      <c r="C213" s="34"/>
    </row>
    <row r="214" spans="2:3" ht="15.75" customHeight="1" x14ac:dyDescent="0.2">
      <c r="B214" s="34"/>
      <c r="C214" s="34"/>
    </row>
    <row r="215" spans="2:3" ht="15.75" customHeight="1" x14ac:dyDescent="0.2">
      <c r="B215" s="34"/>
      <c r="C215" s="34"/>
    </row>
    <row r="216" spans="2:3" ht="15.75" customHeight="1" x14ac:dyDescent="0.2">
      <c r="B216" s="34"/>
      <c r="C216" s="34"/>
    </row>
    <row r="217" spans="2:3" ht="15.75" customHeight="1" x14ac:dyDescent="0.2">
      <c r="B217" s="34"/>
      <c r="C217" s="34"/>
    </row>
    <row r="218" spans="2:3" ht="15.75" customHeight="1" x14ac:dyDescent="0.2">
      <c r="B218" s="34"/>
      <c r="C218" s="34"/>
    </row>
    <row r="219" spans="2:3" ht="15.75" customHeight="1" x14ac:dyDescent="0.2">
      <c r="B219" s="34"/>
      <c r="C219" s="34"/>
    </row>
    <row r="220" spans="2:3" ht="15.75" customHeight="1" x14ac:dyDescent="0.2">
      <c r="B220" s="34"/>
      <c r="C220" s="34"/>
    </row>
    <row r="221" spans="2:3" ht="15.75" customHeight="1" x14ac:dyDescent="0.2">
      <c r="B221" s="34"/>
      <c r="C221" s="34"/>
    </row>
    <row r="222" spans="2:3" ht="15.75" customHeight="1" x14ac:dyDescent="0.2">
      <c r="B222" s="34"/>
      <c r="C222" s="34"/>
    </row>
    <row r="223" spans="2:3" ht="15.75" customHeight="1" x14ac:dyDescent="0.2">
      <c r="B223" s="34"/>
      <c r="C223" s="34"/>
    </row>
    <row r="224" spans="2:3" ht="15.75" customHeight="1" x14ac:dyDescent="0.2">
      <c r="B224" s="34"/>
      <c r="C224" s="34"/>
    </row>
    <row r="225" spans="2:3" ht="15.75" customHeight="1" x14ac:dyDescent="0.2">
      <c r="B225" s="34"/>
      <c r="C225" s="34"/>
    </row>
    <row r="226" spans="2:3" ht="15.75" customHeight="1" x14ac:dyDescent="0.2">
      <c r="B226" s="34"/>
      <c r="C226" s="34"/>
    </row>
    <row r="227" spans="2:3" ht="15.75" customHeight="1" x14ac:dyDescent="0.2">
      <c r="B227" s="34"/>
      <c r="C227" s="34"/>
    </row>
    <row r="228" spans="2:3" ht="15.75" customHeight="1" x14ac:dyDescent="0.2">
      <c r="B228" s="34"/>
      <c r="C228" s="34"/>
    </row>
    <row r="229" spans="2:3" ht="15.75" customHeight="1" x14ac:dyDescent="0.2">
      <c r="B229" s="34"/>
      <c r="C229" s="34"/>
    </row>
    <row r="230" spans="2:3" ht="15.75" customHeight="1" x14ac:dyDescent="0.2">
      <c r="B230" s="34"/>
      <c r="C230" s="34"/>
    </row>
    <row r="231" spans="2:3" ht="15.75" customHeight="1" x14ac:dyDescent="0.2">
      <c r="B231" s="34"/>
      <c r="C231" s="34"/>
    </row>
    <row r="232" spans="2:3" ht="15.75" customHeight="1" x14ac:dyDescent="0.2">
      <c r="B232" s="34"/>
      <c r="C232" s="34"/>
    </row>
    <row r="233" spans="2:3" ht="15.75" customHeight="1" x14ac:dyDescent="0.2">
      <c r="B233" s="34"/>
      <c r="C233" s="34"/>
    </row>
    <row r="234" spans="2:3" ht="15.75" customHeight="1" x14ac:dyDescent="0.2">
      <c r="B234" s="34"/>
      <c r="C234" s="34"/>
    </row>
    <row r="235" spans="2:3" ht="15.75" customHeight="1" x14ac:dyDescent="0.2">
      <c r="B235" s="34"/>
      <c r="C235" s="34"/>
    </row>
    <row r="236" spans="2:3" ht="15.75" customHeight="1" x14ac:dyDescent="0.2">
      <c r="B236" s="34"/>
      <c r="C236" s="34"/>
    </row>
    <row r="237" spans="2:3" ht="15.75" customHeight="1" x14ac:dyDescent="0.2">
      <c r="B237" s="34"/>
      <c r="C237" s="34"/>
    </row>
    <row r="238" spans="2:3" ht="15.75" customHeight="1" x14ac:dyDescent="0.2">
      <c r="B238" s="34"/>
      <c r="C238" s="34"/>
    </row>
    <row r="239" spans="2:3" ht="15.75" customHeight="1" x14ac:dyDescent="0.2">
      <c r="B239" s="34"/>
      <c r="C239" s="34"/>
    </row>
    <row r="240" spans="2:3" ht="15.75" customHeight="1" x14ac:dyDescent="0.2">
      <c r="B240" s="34"/>
      <c r="C240" s="34"/>
    </row>
    <row r="241" spans="2:3" ht="15.75" customHeight="1" x14ac:dyDescent="0.2">
      <c r="B241" s="34"/>
      <c r="C241" s="34"/>
    </row>
    <row r="242" spans="2:3" ht="15.75" customHeight="1" x14ac:dyDescent="0.2">
      <c r="B242" s="34"/>
      <c r="C242" s="34"/>
    </row>
    <row r="243" spans="2:3" ht="15.75" customHeight="1" x14ac:dyDescent="0.2">
      <c r="B243" s="34"/>
      <c r="C243" s="34"/>
    </row>
    <row r="244" spans="2:3" ht="15.75" customHeight="1" x14ac:dyDescent="0.2">
      <c r="B244" s="34"/>
      <c r="C244" s="34"/>
    </row>
    <row r="245" spans="2:3" ht="15.75" customHeight="1" x14ac:dyDescent="0.2">
      <c r="B245" s="34"/>
      <c r="C245" s="34"/>
    </row>
    <row r="246" spans="2:3" ht="15.75" customHeight="1" x14ac:dyDescent="0.2">
      <c r="B246" s="34"/>
      <c r="C246" s="34"/>
    </row>
    <row r="247" spans="2:3" ht="15.75" customHeight="1" x14ac:dyDescent="0.2">
      <c r="B247" s="34"/>
      <c r="C247" s="34"/>
    </row>
    <row r="248" spans="2:3" ht="15.75" customHeight="1" x14ac:dyDescent="0.2">
      <c r="B248" s="34"/>
      <c r="C248" s="34"/>
    </row>
    <row r="249" spans="2:3" ht="15.75" customHeight="1" x14ac:dyDescent="0.2">
      <c r="B249" s="34"/>
      <c r="C249" s="34"/>
    </row>
    <row r="250" spans="2:3" ht="15.75" customHeight="1" x14ac:dyDescent="0.2">
      <c r="B250" s="34"/>
      <c r="C250" s="34"/>
    </row>
    <row r="251" spans="2:3" ht="15.75" customHeight="1" x14ac:dyDescent="0.2">
      <c r="B251" s="34"/>
      <c r="C251" s="34"/>
    </row>
    <row r="252" spans="2:3" ht="15.75" customHeight="1" x14ac:dyDescent="0.2">
      <c r="B252" s="34"/>
      <c r="C252" s="34"/>
    </row>
    <row r="253" spans="2:3" ht="15.75" customHeight="1" x14ac:dyDescent="0.2">
      <c r="B253" s="34"/>
      <c r="C253" s="34"/>
    </row>
    <row r="254" spans="2:3" ht="15.75" customHeight="1" x14ac:dyDescent="0.2">
      <c r="B254" s="34"/>
      <c r="C254" s="34"/>
    </row>
    <row r="255" spans="2:3" ht="15.75" customHeight="1" x14ac:dyDescent="0.2">
      <c r="B255" s="34"/>
      <c r="C255" s="34"/>
    </row>
    <row r="256" spans="2:3" ht="15.75" customHeight="1" x14ac:dyDescent="0.2">
      <c r="B256" s="34"/>
      <c r="C256" s="34"/>
    </row>
    <row r="257" spans="2:3" ht="15.75" customHeight="1" x14ac:dyDescent="0.2">
      <c r="B257" s="34"/>
      <c r="C257" s="34"/>
    </row>
    <row r="258" spans="2:3" ht="15.75" customHeight="1" x14ac:dyDescent="0.2">
      <c r="B258" s="34"/>
      <c r="C258" s="34"/>
    </row>
    <row r="259" spans="2:3" ht="15.75" customHeight="1" x14ac:dyDescent="0.2">
      <c r="B259" s="34"/>
      <c r="C259" s="34"/>
    </row>
    <row r="260" spans="2:3" ht="15.75" customHeight="1" x14ac:dyDescent="0.2">
      <c r="B260" s="34"/>
      <c r="C260" s="34"/>
    </row>
    <row r="261" spans="2:3" ht="15.75" customHeight="1" x14ac:dyDescent="0.2">
      <c r="B261" s="34"/>
      <c r="C261" s="34"/>
    </row>
    <row r="262" spans="2:3" ht="15.75" customHeight="1" x14ac:dyDescent="0.2">
      <c r="B262" s="34"/>
      <c r="C262" s="34"/>
    </row>
    <row r="263" spans="2:3" ht="15.75" customHeight="1" x14ac:dyDescent="0.2">
      <c r="B263" s="34"/>
      <c r="C263" s="34"/>
    </row>
    <row r="264" spans="2:3" ht="15.75" customHeight="1" x14ac:dyDescent="0.2">
      <c r="B264" s="34"/>
      <c r="C264" s="34"/>
    </row>
    <row r="265" spans="2:3" ht="15.75" customHeight="1" x14ac:dyDescent="0.2">
      <c r="B265" s="34"/>
      <c r="C265" s="34"/>
    </row>
    <row r="266" spans="2:3" ht="15.75" customHeight="1" x14ac:dyDescent="0.2"/>
    <row r="267" spans="2:3" ht="15.75" customHeight="1" x14ac:dyDescent="0.2"/>
    <row r="268" spans="2:3" ht="15.75" customHeight="1" x14ac:dyDescent="0.2"/>
    <row r="269" spans="2:3" ht="15.75" customHeight="1" x14ac:dyDescent="0.2"/>
    <row r="270" spans="2:3" ht="15.75" customHeight="1" x14ac:dyDescent="0.2"/>
    <row r="271" spans="2:3" ht="15.75" customHeight="1" x14ac:dyDescent="0.2"/>
    <row r="272" spans="2: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</sheetData>
  <sheetProtection selectLockedCells="1"/>
  <protectedRanges>
    <protectedRange sqref="C184" name="Tartomány4"/>
    <protectedRange sqref="C48" name="Tartomány1_2_1_2_1"/>
    <protectedRange sqref="C52" name="Tartomány1_2_1_1_2_1"/>
    <protectedRange sqref="C95" name="Tartomány1_2_1_1_1"/>
    <protectedRange sqref="C103" name="Tartomány1_2_1_2_1_2"/>
    <protectedRange sqref="C100" name="Tartomány1_2_1_4"/>
    <protectedRange sqref="C77:C84" name="Tartomány1_2_1"/>
    <protectedRange sqref="C34" name="Tartomány4_1"/>
    <protectedRange sqref="C17 C13:C14" name="Tartomány1_2_1_1"/>
    <protectedRange sqref="C18" name="Tartomány1_2_1_4_1"/>
    <protectedRange sqref="C44" name="Tartomány4_1_1_1"/>
    <protectedRange sqref="C43" name="Tartomány4_1_1_1_1"/>
    <protectedRange sqref="C15" name="Tartomány1_2_1_2_1_1"/>
  </protectedRanges>
  <mergeCells count="64">
    <mergeCell ref="A200:S200"/>
    <mergeCell ref="A199:S199"/>
    <mergeCell ref="A107:U107"/>
    <mergeCell ref="A202:S202"/>
    <mergeCell ref="A201:S201"/>
    <mergeCell ref="D108:S108"/>
    <mergeCell ref="U109:U110"/>
    <mergeCell ref="T109:T110"/>
    <mergeCell ref="A184:S184"/>
    <mergeCell ref="A179:U179"/>
    <mergeCell ref="A183:U183"/>
    <mergeCell ref="D93:S93"/>
    <mergeCell ref="A66:U66"/>
    <mergeCell ref="A33:S33"/>
    <mergeCell ref="A34:S34"/>
    <mergeCell ref="A1:AE1"/>
    <mergeCell ref="A2:AE2"/>
    <mergeCell ref="A3:AE3"/>
    <mergeCell ref="A4:A7"/>
    <mergeCell ref="B4:B7"/>
    <mergeCell ref="C4:C7"/>
    <mergeCell ref="AB4:AE5"/>
    <mergeCell ref="D5:G5"/>
    <mergeCell ref="H5:K5"/>
    <mergeCell ref="L5:O5"/>
    <mergeCell ref="P5:S5"/>
    <mergeCell ref="T5:W5"/>
    <mergeCell ref="V23:AE23"/>
    <mergeCell ref="AB28:AE28"/>
    <mergeCell ref="D23:S23"/>
    <mergeCell ref="A27:U27"/>
    <mergeCell ref="AF4:AF7"/>
    <mergeCell ref="F6:F7"/>
    <mergeCell ref="X5:AA5"/>
    <mergeCell ref="G6:G7"/>
    <mergeCell ref="J6:J7"/>
    <mergeCell ref="K6:K7"/>
    <mergeCell ref="N6:N7"/>
    <mergeCell ref="AG4:AG7"/>
    <mergeCell ref="L4:AA4"/>
    <mergeCell ref="AD6:AD7"/>
    <mergeCell ref="AE6:AE7"/>
    <mergeCell ref="Z6:Z7"/>
    <mergeCell ref="AA6:AA7"/>
    <mergeCell ref="V6:V7"/>
    <mergeCell ref="W6:W7"/>
    <mergeCell ref="O6:O7"/>
    <mergeCell ref="R6:R7"/>
    <mergeCell ref="S6:S7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H44:J44"/>
    <mergeCell ref="L44:N44"/>
    <mergeCell ref="P44:R44"/>
    <mergeCell ref="T44:V44"/>
    <mergeCell ref="AB44:AD44"/>
  </mergeCells>
  <phoneticPr fontId="17" type="noConversion"/>
  <pageMargins left="0.25" right="0.25" top="0.75" bottom="0.75" header="0.3" footer="0.3"/>
  <pageSetup paperSize="8" scale="57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topLeftCell="A13" zoomScale="80" zoomScaleNormal="80" workbookViewId="0">
      <selection activeCell="C30" sqref="C30:C31"/>
    </sheetView>
  </sheetViews>
  <sheetFormatPr defaultColWidth="9.33203125" defaultRowHeight="12.75" x14ac:dyDescent="0.2"/>
  <cols>
    <col min="1" max="1" width="14.1640625" style="62" customWidth="1"/>
    <col min="2" max="2" width="9.33203125" style="1"/>
    <col min="3" max="3" width="63.33203125" style="1" bestFit="1" customWidth="1"/>
    <col min="4" max="28" width="9.33203125" style="1" customWidth="1"/>
    <col min="29" max="29" width="10.33203125" style="1" customWidth="1"/>
    <col min="30" max="30" width="9.33203125" style="1" customWidth="1"/>
    <col min="31" max="31" width="10.33203125" style="1" customWidth="1"/>
    <col min="32" max="32" width="74.83203125" style="1" bestFit="1" customWidth="1"/>
    <col min="33" max="33" width="35.33203125" style="1" bestFit="1" customWidth="1"/>
    <col min="34" max="16384" width="9.33203125" style="1"/>
  </cols>
  <sheetData>
    <row r="1" spans="1:33" s="77" customFormat="1" ht="22.5" x14ac:dyDescent="0.2">
      <c r="A1" s="1072" t="s">
        <v>17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  <c r="T1" s="1072"/>
      <c r="U1" s="1072"/>
      <c r="V1" s="1072"/>
      <c r="W1" s="1072"/>
      <c r="X1" s="1072"/>
      <c r="Y1" s="1072"/>
      <c r="Z1" s="1072"/>
      <c r="AA1" s="1072"/>
      <c r="AB1" s="1072"/>
      <c r="AC1" s="1072"/>
      <c r="AD1" s="1072"/>
      <c r="AE1" s="1072"/>
    </row>
    <row r="2" spans="1:33" s="77" customFormat="1" ht="22.5" x14ac:dyDescent="0.2">
      <c r="A2" s="988" t="s">
        <v>127</v>
      </c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</row>
    <row r="3" spans="1:33" s="77" customFormat="1" ht="22.5" x14ac:dyDescent="0.2">
      <c r="A3" s="1028" t="s">
        <v>128</v>
      </c>
      <c r="B3" s="1028"/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N3" s="1028"/>
      <c r="O3" s="1028"/>
      <c r="P3" s="1028"/>
      <c r="Q3" s="1028"/>
      <c r="R3" s="1028"/>
      <c r="S3" s="1028"/>
      <c r="T3" s="1028"/>
      <c r="U3" s="1028"/>
      <c r="V3" s="1028"/>
      <c r="W3" s="1028"/>
      <c r="X3" s="1028"/>
      <c r="Y3" s="1028"/>
      <c r="Z3" s="1028"/>
      <c r="AA3" s="1028"/>
      <c r="AB3" s="1028"/>
      <c r="AC3" s="1028"/>
      <c r="AD3" s="1028"/>
      <c r="AE3" s="1028"/>
    </row>
    <row r="4" spans="1:33" s="77" customFormat="1" ht="22.5" x14ac:dyDescent="0.2">
      <c r="A4" s="988" t="s">
        <v>338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988"/>
      <c r="N4" s="988"/>
      <c r="O4" s="988"/>
      <c r="P4" s="988"/>
      <c r="Q4" s="988"/>
      <c r="R4" s="988"/>
      <c r="S4" s="988"/>
      <c r="T4" s="988"/>
      <c r="U4" s="988"/>
      <c r="V4" s="988"/>
      <c r="W4" s="988"/>
      <c r="X4" s="988"/>
      <c r="Y4" s="988"/>
      <c r="Z4" s="988"/>
      <c r="AA4" s="988"/>
      <c r="AB4" s="988"/>
      <c r="AC4" s="988"/>
      <c r="AD4" s="988"/>
      <c r="AE4" s="988"/>
    </row>
    <row r="5" spans="1:33" s="77" customFormat="1" ht="23.25" thickBot="1" x14ac:dyDescent="0.25">
      <c r="A5" s="987" t="s">
        <v>336</v>
      </c>
      <c r="B5" s="987"/>
      <c r="C5" s="987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987"/>
      <c r="P5" s="987"/>
      <c r="Q5" s="987"/>
      <c r="R5" s="987"/>
      <c r="S5" s="987"/>
      <c r="T5" s="987"/>
      <c r="U5" s="987"/>
      <c r="V5" s="987"/>
      <c r="W5" s="987"/>
      <c r="X5" s="987"/>
      <c r="Y5" s="987"/>
      <c r="Z5" s="987"/>
      <c r="AA5" s="987"/>
      <c r="AB5" s="987"/>
      <c r="AC5" s="987"/>
      <c r="AD5" s="987"/>
      <c r="AE5" s="987"/>
    </row>
    <row r="6" spans="1:33" s="77" customFormat="1" ht="14.25" thickTop="1" thickBot="1" x14ac:dyDescent="0.25">
      <c r="A6" s="1061" t="s">
        <v>14</v>
      </c>
      <c r="B6" s="1064" t="s">
        <v>15</v>
      </c>
      <c r="C6" s="1067" t="s">
        <v>16</v>
      </c>
      <c r="D6" s="1054"/>
      <c r="E6" s="1054"/>
      <c r="F6" s="1054"/>
      <c r="G6" s="1054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046"/>
      <c r="AC6" s="1046"/>
      <c r="AD6" s="1046"/>
      <c r="AE6" s="1047"/>
      <c r="AF6" s="1004" t="s">
        <v>137</v>
      </c>
      <c r="AG6" s="1004" t="s">
        <v>138</v>
      </c>
    </row>
    <row r="7" spans="1:33" s="77" customFormat="1" x14ac:dyDescent="0.2">
      <c r="A7" s="1062"/>
      <c r="B7" s="1065"/>
      <c r="C7" s="1068"/>
      <c r="D7" s="1050" t="s">
        <v>2</v>
      </c>
      <c r="E7" s="1051"/>
      <c r="F7" s="1051"/>
      <c r="G7" s="1052"/>
      <c r="H7" s="1051" t="s">
        <v>3</v>
      </c>
      <c r="I7" s="1051"/>
      <c r="J7" s="1051"/>
      <c r="K7" s="1053"/>
      <c r="L7" s="1051" t="s">
        <v>4</v>
      </c>
      <c r="M7" s="1051"/>
      <c r="N7" s="1051"/>
      <c r="O7" s="1052"/>
      <c r="P7" s="1051" t="s">
        <v>5</v>
      </c>
      <c r="Q7" s="1051"/>
      <c r="R7" s="1051"/>
      <c r="S7" s="1052"/>
      <c r="T7" s="1051" t="s">
        <v>6</v>
      </c>
      <c r="U7" s="1051"/>
      <c r="V7" s="1051"/>
      <c r="W7" s="1052"/>
      <c r="X7" s="1051" t="s">
        <v>7</v>
      </c>
      <c r="Y7" s="1051"/>
      <c r="Z7" s="1051"/>
      <c r="AA7" s="1053"/>
      <c r="AB7" s="1048"/>
      <c r="AC7" s="1048"/>
      <c r="AD7" s="1048"/>
      <c r="AE7" s="1049"/>
      <c r="AF7" s="1018"/>
      <c r="AG7" s="1005"/>
    </row>
    <row r="8" spans="1:33" s="77" customFormat="1" x14ac:dyDescent="0.2">
      <c r="A8" s="1062"/>
      <c r="B8" s="1065"/>
      <c r="C8" s="1068"/>
      <c r="D8" s="219"/>
      <c r="E8" s="220"/>
      <c r="F8" s="1044" t="s">
        <v>13</v>
      </c>
      <c r="G8" s="1042" t="s">
        <v>129</v>
      </c>
      <c r="H8" s="219"/>
      <c r="I8" s="220"/>
      <c r="J8" s="1044" t="s">
        <v>13</v>
      </c>
      <c r="K8" s="1042" t="s">
        <v>129</v>
      </c>
      <c r="L8" s="219"/>
      <c r="M8" s="220"/>
      <c r="N8" s="1044" t="s">
        <v>13</v>
      </c>
      <c r="O8" s="1042" t="s">
        <v>129</v>
      </c>
      <c r="P8" s="219"/>
      <c r="Q8" s="220"/>
      <c r="R8" s="1044" t="s">
        <v>13</v>
      </c>
      <c r="S8" s="1042" t="s">
        <v>129</v>
      </c>
      <c r="T8" s="219"/>
      <c r="U8" s="220"/>
      <c r="V8" s="1044" t="s">
        <v>13</v>
      </c>
      <c r="W8" s="1042" t="s">
        <v>129</v>
      </c>
      <c r="X8" s="219"/>
      <c r="Y8" s="220"/>
      <c r="Z8" s="1044" t="s">
        <v>13</v>
      </c>
      <c r="AA8" s="1042" t="s">
        <v>129</v>
      </c>
      <c r="AB8" s="219"/>
      <c r="AC8" s="220"/>
      <c r="AD8" s="1044" t="s">
        <v>13</v>
      </c>
      <c r="AE8" s="1059" t="s">
        <v>100</v>
      </c>
      <c r="AF8" s="1018"/>
      <c r="AG8" s="1005"/>
    </row>
    <row r="9" spans="1:33" s="77" customFormat="1" ht="79.5" thickBot="1" x14ac:dyDescent="0.25">
      <c r="A9" s="1063"/>
      <c r="B9" s="1066"/>
      <c r="C9" s="1069"/>
      <c r="D9" s="221" t="s">
        <v>130</v>
      </c>
      <c r="E9" s="222" t="s">
        <v>130</v>
      </c>
      <c r="F9" s="1045"/>
      <c r="G9" s="1043"/>
      <c r="H9" s="221" t="s">
        <v>130</v>
      </c>
      <c r="I9" s="222" t="s">
        <v>130</v>
      </c>
      <c r="J9" s="1045"/>
      <c r="K9" s="1043"/>
      <c r="L9" s="221" t="s">
        <v>130</v>
      </c>
      <c r="M9" s="222" t="s">
        <v>130</v>
      </c>
      <c r="N9" s="1045"/>
      <c r="O9" s="1043"/>
      <c r="P9" s="221" t="s">
        <v>130</v>
      </c>
      <c r="Q9" s="222" t="s">
        <v>130</v>
      </c>
      <c r="R9" s="1045"/>
      <c r="S9" s="1043"/>
      <c r="T9" s="221" t="s">
        <v>130</v>
      </c>
      <c r="U9" s="222" t="s">
        <v>130</v>
      </c>
      <c r="V9" s="1045"/>
      <c r="W9" s="1043"/>
      <c r="X9" s="221" t="s">
        <v>130</v>
      </c>
      <c r="Y9" s="222" t="s">
        <v>130</v>
      </c>
      <c r="Z9" s="1045"/>
      <c r="AA9" s="1043"/>
      <c r="AB9" s="221" t="s">
        <v>131</v>
      </c>
      <c r="AC9" s="222" t="s">
        <v>131</v>
      </c>
      <c r="AD9" s="1045"/>
      <c r="AE9" s="1060"/>
      <c r="AF9" s="1018"/>
      <c r="AG9" s="1005"/>
    </row>
    <row r="10" spans="1:33" s="173" customFormat="1" ht="15.75" thickBot="1" x14ac:dyDescent="0.25">
      <c r="A10" s="541"/>
      <c r="B10" s="542"/>
      <c r="C10" s="525" t="s">
        <v>122</v>
      </c>
      <c r="D10" s="157">
        <f>BÜIGSZAK!D81</f>
        <v>182</v>
      </c>
      <c r="E10" s="157">
        <f>BÜIGSZAK!E81</f>
        <v>200</v>
      </c>
      <c r="F10" s="157">
        <f>BÜIGSZAK!F81</f>
        <v>27</v>
      </c>
      <c r="G10" s="158" t="s">
        <v>22</v>
      </c>
      <c r="H10" s="226">
        <f>BÜIGSZAK!H81</f>
        <v>102</v>
      </c>
      <c r="I10" s="226">
        <f>BÜIGSZAK!I81</f>
        <v>280</v>
      </c>
      <c r="J10" s="226">
        <f>BÜIGSZAK!J81</f>
        <v>28</v>
      </c>
      <c r="K10" s="226" t="s">
        <v>22</v>
      </c>
      <c r="L10" s="226">
        <f>BÜIGSZAK!L81</f>
        <v>98</v>
      </c>
      <c r="M10" s="226">
        <f>BÜIGSZAK!M81</f>
        <v>266</v>
      </c>
      <c r="N10" s="226">
        <f>BÜIGSZAK!N81</f>
        <v>24</v>
      </c>
      <c r="O10" s="226" t="s">
        <v>22</v>
      </c>
      <c r="P10" s="226">
        <f>BÜIGSZAK!P81</f>
        <v>84</v>
      </c>
      <c r="Q10" s="226">
        <f>BÜIGSZAK!Q81</f>
        <v>196</v>
      </c>
      <c r="R10" s="226">
        <f>BÜIGSZAK!R81</f>
        <v>20</v>
      </c>
      <c r="S10" s="226" t="s">
        <v>22</v>
      </c>
      <c r="T10" s="226">
        <f>BÜIGSZAK!T81</f>
        <v>112</v>
      </c>
      <c r="U10" s="226">
        <f>BÜIGSZAK!U81</f>
        <v>210</v>
      </c>
      <c r="V10" s="226">
        <f>BÜIGSZAK!V81</f>
        <v>24</v>
      </c>
      <c r="W10" s="226" t="s">
        <v>22</v>
      </c>
      <c r="X10" s="226">
        <f>BÜIGSZAK!X81</f>
        <v>44</v>
      </c>
      <c r="Y10" s="226">
        <f>BÜIGSZAK!Y81</f>
        <v>134</v>
      </c>
      <c r="Z10" s="226">
        <f>BÜIGSZAK!Z81</f>
        <v>17</v>
      </c>
      <c r="AA10" s="226" t="s">
        <v>22</v>
      </c>
      <c r="AB10" s="226">
        <f>BÜIGSZAK!AB81</f>
        <v>618</v>
      </c>
      <c r="AC10" s="226">
        <f>BÜIGSZAK!AC81</f>
        <v>1314</v>
      </c>
      <c r="AD10" s="226">
        <f>BÜIGSZAK!AD81</f>
        <v>140</v>
      </c>
      <c r="AE10" s="226">
        <f>SUM(AB10,AC10)</f>
        <v>1932</v>
      </c>
      <c r="AF10" s="543"/>
      <c r="AG10" s="543"/>
    </row>
    <row r="11" spans="1:33" s="552" customFormat="1" ht="15" x14ac:dyDescent="0.2">
      <c r="A11" s="648" t="s">
        <v>3</v>
      </c>
      <c r="B11" s="544"/>
      <c r="C11" s="545" t="s">
        <v>123</v>
      </c>
      <c r="D11" s="546"/>
      <c r="E11" s="546"/>
      <c r="F11" s="547"/>
      <c r="G11" s="548"/>
      <c r="H11" s="546"/>
      <c r="I11" s="546"/>
      <c r="J11" s="547"/>
      <c r="K11" s="548"/>
      <c r="L11" s="546"/>
      <c r="M11" s="546"/>
      <c r="N11" s="547"/>
      <c r="O11" s="548"/>
      <c r="P11" s="546"/>
      <c r="Q11" s="546"/>
      <c r="R11" s="547"/>
      <c r="S11" s="549"/>
      <c r="T11" s="546"/>
      <c r="U11" s="546"/>
      <c r="V11" s="547"/>
      <c r="W11" s="548"/>
      <c r="X11" s="546"/>
      <c r="Y11" s="546"/>
      <c r="Z11" s="547"/>
      <c r="AA11" s="548"/>
      <c r="AB11" s="550"/>
      <c r="AC11" s="550"/>
      <c r="AD11" s="550"/>
      <c r="AE11" s="551"/>
      <c r="AF11" s="543"/>
      <c r="AG11" s="543"/>
    </row>
    <row r="12" spans="1:33" s="513" customFormat="1" x14ac:dyDescent="0.2">
      <c r="A12" s="955" t="s">
        <v>67</v>
      </c>
      <c r="B12" s="503" t="s">
        <v>75</v>
      </c>
      <c r="C12" s="957" t="s">
        <v>88</v>
      </c>
      <c r="D12" s="504"/>
      <c r="E12" s="505"/>
      <c r="F12" s="506"/>
      <c r="G12" s="507"/>
      <c r="H12" s="504"/>
      <c r="I12" s="505"/>
      <c r="J12" s="506"/>
      <c r="K12" s="508"/>
      <c r="L12" s="505"/>
      <c r="M12" s="505"/>
      <c r="N12" s="506"/>
      <c r="O12" s="507"/>
      <c r="P12" s="504">
        <v>14</v>
      </c>
      <c r="Q12" s="505">
        <v>42</v>
      </c>
      <c r="R12" s="506">
        <v>4</v>
      </c>
      <c r="S12" s="507" t="s">
        <v>351</v>
      </c>
      <c r="T12" s="504"/>
      <c r="U12" s="505"/>
      <c r="V12" s="506"/>
      <c r="W12" s="507"/>
      <c r="X12" s="504"/>
      <c r="Y12" s="505"/>
      <c r="Z12" s="506"/>
      <c r="AA12" s="507"/>
      <c r="AB12" s="509">
        <f t="shared" ref="AB12:AB20" si="0">SUM(D12,H12,L12,P12,T12,X12)</f>
        <v>14</v>
      </c>
      <c r="AC12" s="510">
        <f t="shared" ref="AC12:AC21" si="1">SUM(E12,I12,M12,Q12,U12,Y12)</f>
        <v>42</v>
      </c>
      <c r="AD12" s="509">
        <f t="shared" ref="AD12:AD21" si="2">SUM(F12,J12,N12,R12,V12,Z12)</f>
        <v>4</v>
      </c>
      <c r="AE12" s="511">
        <f t="shared" ref="AE12:AE20" si="3">SUM(AB12,AC12)</f>
        <v>56</v>
      </c>
      <c r="AF12" s="925" t="s">
        <v>517</v>
      </c>
      <c r="AG12" s="512" t="s">
        <v>153</v>
      </c>
    </row>
    <row r="13" spans="1:33" s="513" customFormat="1" x14ac:dyDescent="0.2">
      <c r="A13" s="955" t="s">
        <v>65</v>
      </c>
      <c r="B13" s="503" t="s">
        <v>75</v>
      </c>
      <c r="C13" s="957" t="s">
        <v>66</v>
      </c>
      <c r="D13" s="504"/>
      <c r="E13" s="505"/>
      <c r="F13" s="506"/>
      <c r="G13" s="507"/>
      <c r="H13" s="504"/>
      <c r="I13" s="505"/>
      <c r="J13" s="506"/>
      <c r="K13" s="508"/>
      <c r="L13" s="505"/>
      <c r="M13" s="505"/>
      <c r="N13" s="506"/>
      <c r="O13" s="507"/>
      <c r="P13" s="504"/>
      <c r="Q13" s="505"/>
      <c r="R13" s="506"/>
      <c r="S13" s="507"/>
      <c r="T13" s="504">
        <v>28</v>
      </c>
      <c r="U13" s="505">
        <v>56</v>
      </c>
      <c r="V13" s="506">
        <v>6</v>
      </c>
      <c r="W13" s="507" t="s">
        <v>350</v>
      </c>
      <c r="X13" s="504"/>
      <c r="Y13" s="505"/>
      <c r="Z13" s="506"/>
      <c r="AA13" s="507"/>
      <c r="AB13" s="509">
        <f t="shared" si="0"/>
        <v>28</v>
      </c>
      <c r="AC13" s="510">
        <f t="shared" si="1"/>
        <v>56</v>
      </c>
      <c r="AD13" s="509">
        <f t="shared" si="2"/>
        <v>6</v>
      </c>
      <c r="AE13" s="511">
        <f t="shared" si="3"/>
        <v>84</v>
      </c>
      <c r="AF13" s="925" t="s">
        <v>517</v>
      </c>
      <c r="AG13" s="512" t="s">
        <v>153</v>
      </c>
    </row>
    <row r="14" spans="1:33" s="513" customFormat="1" x14ac:dyDescent="0.2">
      <c r="A14" s="955" t="s">
        <v>89</v>
      </c>
      <c r="B14" s="503" t="s">
        <v>75</v>
      </c>
      <c r="C14" s="957" t="s">
        <v>68</v>
      </c>
      <c r="D14" s="504"/>
      <c r="E14" s="505"/>
      <c r="F14" s="506"/>
      <c r="G14" s="507"/>
      <c r="H14" s="504"/>
      <c r="I14" s="505"/>
      <c r="J14" s="506"/>
      <c r="K14" s="508"/>
      <c r="L14" s="505"/>
      <c r="M14" s="505"/>
      <c r="N14" s="506"/>
      <c r="O14" s="507"/>
      <c r="P14" s="504"/>
      <c r="Q14" s="505"/>
      <c r="R14" s="506"/>
      <c r="S14" s="507"/>
      <c r="T14" s="504"/>
      <c r="U14" s="505"/>
      <c r="V14" s="506"/>
      <c r="W14" s="507"/>
      <c r="X14" s="504">
        <v>20</v>
      </c>
      <c r="Y14" s="505">
        <v>20</v>
      </c>
      <c r="Z14" s="506">
        <v>3</v>
      </c>
      <c r="AA14" s="507" t="s">
        <v>385</v>
      </c>
      <c r="AB14" s="509">
        <f t="shared" si="0"/>
        <v>20</v>
      </c>
      <c r="AC14" s="510">
        <f t="shared" si="1"/>
        <v>20</v>
      </c>
      <c r="AD14" s="509">
        <f t="shared" si="2"/>
        <v>3</v>
      </c>
      <c r="AE14" s="511">
        <f t="shared" si="3"/>
        <v>40</v>
      </c>
      <c r="AF14" s="925" t="s">
        <v>517</v>
      </c>
      <c r="AG14" s="512" t="s">
        <v>153</v>
      </c>
    </row>
    <row r="15" spans="1:33" s="513" customFormat="1" x14ac:dyDescent="0.2">
      <c r="A15" s="956" t="s">
        <v>429</v>
      </c>
      <c r="B15" s="366" t="s">
        <v>75</v>
      </c>
      <c r="C15" s="945" t="s">
        <v>430</v>
      </c>
      <c r="D15" s="504"/>
      <c r="E15" s="505"/>
      <c r="F15" s="506"/>
      <c r="G15" s="507"/>
      <c r="H15" s="504"/>
      <c r="I15" s="505"/>
      <c r="J15" s="506"/>
      <c r="K15" s="508"/>
      <c r="L15" s="505"/>
      <c r="M15" s="505"/>
      <c r="N15" s="506"/>
      <c r="O15" s="507"/>
      <c r="P15" s="504"/>
      <c r="Q15" s="505"/>
      <c r="R15" s="506"/>
      <c r="S15" s="507"/>
      <c r="T15" s="504"/>
      <c r="U15" s="505"/>
      <c r="V15" s="506"/>
      <c r="W15" s="507"/>
      <c r="X15" s="504">
        <v>20</v>
      </c>
      <c r="Y15" s="505">
        <v>20</v>
      </c>
      <c r="Z15" s="506">
        <v>4</v>
      </c>
      <c r="AA15" s="507" t="s">
        <v>385</v>
      </c>
      <c r="AB15" s="509">
        <f t="shared" si="0"/>
        <v>20</v>
      </c>
      <c r="AC15" s="510">
        <f t="shared" si="1"/>
        <v>20</v>
      </c>
      <c r="AD15" s="509">
        <f t="shared" si="2"/>
        <v>4</v>
      </c>
      <c r="AE15" s="511">
        <f t="shared" si="3"/>
        <v>40</v>
      </c>
      <c r="AF15" s="925" t="s">
        <v>517</v>
      </c>
      <c r="AG15" s="512" t="s">
        <v>150</v>
      </c>
    </row>
    <row r="16" spans="1:33" s="513" customFormat="1" x14ac:dyDescent="0.2">
      <c r="A16" s="955" t="s">
        <v>438</v>
      </c>
      <c r="B16" s="503" t="s">
        <v>75</v>
      </c>
      <c r="C16" s="958" t="s">
        <v>373</v>
      </c>
      <c r="D16" s="504">
        <v>14</v>
      </c>
      <c r="E16" s="505">
        <v>28</v>
      </c>
      <c r="F16" s="506">
        <v>3</v>
      </c>
      <c r="G16" s="507" t="s">
        <v>350</v>
      </c>
      <c r="H16" s="504"/>
      <c r="I16" s="505"/>
      <c r="J16" s="506"/>
      <c r="K16" s="508"/>
      <c r="L16" s="505"/>
      <c r="M16" s="505"/>
      <c r="N16" s="506"/>
      <c r="O16" s="507"/>
      <c r="P16" s="504"/>
      <c r="Q16" s="505"/>
      <c r="R16" s="506"/>
      <c r="S16" s="507"/>
      <c r="T16" s="504"/>
      <c r="U16" s="505"/>
      <c r="V16" s="506"/>
      <c r="W16" s="507"/>
      <c r="X16" s="504"/>
      <c r="Y16" s="505"/>
      <c r="Z16" s="506"/>
      <c r="AA16" s="514"/>
      <c r="AB16" s="509">
        <f t="shared" si="0"/>
        <v>14</v>
      </c>
      <c r="AC16" s="510">
        <f t="shared" si="1"/>
        <v>28</v>
      </c>
      <c r="AD16" s="509">
        <f t="shared" si="2"/>
        <v>3</v>
      </c>
      <c r="AE16" s="511">
        <f t="shared" si="3"/>
        <v>42</v>
      </c>
      <c r="AF16" s="925" t="s">
        <v>517</v>
      </c>
      <c r="AG16" s="512" t="s">
        <v>155</v>
      </c>
    </row>
    <row r="17" spans="1:37" s="513" customFormat="1" x14ac:dyDescent="0.2">
      <c r="A17" s="956" t="s">
        <v>158</v>
      </c>
      <c r="B17" s="366" t="s">
        <v>75</v>
      </c>
      <c r="C17" s="937" t="s">
        <v>132</v>
      </c>
      <c r="D17" s="504"/>
      <c r="E17" s="505"/>
      <c r="F17" s="506"/>
      <c r="G17" s="507"/>
      <c r="H17" s="504"/>
      <c r="I17" s="505"/>
      <c r="J17" s="506"/>
      <c r="K17" s="508"/>
      <c r="L17" s="505">
        <v>28</v>
      </c>
      <c r="M17" s="505">
        <v>28</v>
      </c>
      <c r="N17" s="506">
        <v>2</v>
      </c>
      <c r="O17" s="507" t="s">
        <v>351</v>
      </c>
      <c r="P17" s="504"/>
      <c r="Q17" s="505"/>
      <c r="R17" s="506"/>
      <c r="S17" s="514"/>
      <c r="T17" s="504"/>
      <c r="U17" s="505"/>
      <c r="V17" s="506"/>
      <c r="W17" s="507"/>
      <c r="X17" s="504"/>
      <c r="Y17" s="505"/>
      <c r="Z17" s="506"/>
      <c r="AA17" s="514"/>
      <c r="AB17" s="509">
        <f t="shared" si="0"/>
        <v>28</v>
      </c>
      <c r="AC17" s="510">
        <f t="shared" si="1"/>
        <v>28</v>
      </c>
      <c r="AD17" s="509">
        <f t="shared" si="2"/>
        <v>2</v>
      </c>
      <c r="AE17" s="511">
        <f t="shared" si="3"/>
        <v>56</v>
      </c>
      <c r="AF17" s="925" t="s">
        <v>517</v>
      </c>
      <c r="AG17" s="512" t="s">
        <v>155</v>
      </c>
    </row>
    <row r="18" spans="1:37" s="513" customFormat="1" x14ac:dyDescent="0.2">
      <c r="A18" s="955" t="s">
        <v>159</v>
      </c>
      <c r="B18" s="516" t="s">
        <v>75</v>
      </c>
      <c r="C18" s="959" t="s">
        <v>439</v>
      </c>
      <c r="D18" s="504"/>
      <c r="E18" s="505"/>
      <c r="F18" s="506"/>
      <c r="G18" s="507"/>
      <c r="H18" s="504"/>
      <c r="I18" s="505"/>
      <c r="J18" s="506"/>
      <c r="K18" s="508"/>
      <c r="L18" s="505"/>
      <c r="M18" s="505"/>
      <c r="N18" s="506"/>
      <c r="O18" s="507"/>
      <c r="P18" s="504">
        <v>28</v>
      </c>
      <c r="Q18" s="505">
        <v>28</v>
      </c>
      <c r="R18" s="506">
        <v>2</v>
      </c>
      <c r="S18" s="514" t="s">
        <v>350</v>
      </c>
      <c r="T18" s="504"/>
      <c r="U18" s="505"/>
      <c r="V18" s="506"/>
      <c r="W18" s="507"/>
      <c r="X18" s="504"/>
      <c r="Y18" s="505"/>
      <c r="Z18" s="506"/>
      <c r="AA18" s="514"/>
      <c r="AB18" s="509">
        <f t="shared" si="0"/>
        <v>28</v>
      </c>
      <c r="AC18" s="510">
        <f t="shared" si="1"/>
        <v>28</v>
      </c>
      <c r="AD18" s="509">
        <f t="shared" si="2"/>
        <v>2</v>
      </c>
      <c r="AE18" s="511">
        <f t="shared" si="3"/>
        <v>56</v>
      </c>
      <c r="AF18" s="925" t="s">
        <v>517</v>
      </c>
      <c r="AG18" s="512" t="s">
        <v>155</v>
      </c>
    </row>
    <row r="19" spans="1:37" s="513" customFormat="1" x14ac:dyDescent="0.2">
      <c r="A19" s="956" t="s">
        <v>160</v>
      </c>
      <c r="B19" s="516" t="s">
        <v>75</v>
      </c>
      <c r="C19" s="959" t="s">
        <v>440</v>
      </c>
      <c r="D19" s="504"/>
      <c r="E19" s="505"/>
      <c r="F19" s="506"/>
      <c r="G19" s="507"/>
      <c r="H19" s="504"/>
      <c r="I19" s="505"/>
      <c r="J19" s="506"/>
      <c r="K19" s="508"/>
      <c r="L19" s="505">
        <v>28</v>
      </c>
      <c r="M19" s="505">
        <v>28</v>
      </c>
      <c r="N19" s="506">
        <v>2</v>
      </c>
      <c r="O19" s="507" t="s">
        <v>351</v>
      </c>
      <c r="P19" s="504"/>
      <c r="Q19" s="505"/>
      <c r="R19" s="506"/>
      <c r="S19" s="507"/>
      <c r="T19" s="504"/>
      <c r="U19" s="505"/>
      <c r="V19" s="506"/>
      <c r="W19" s="507"/>
      <c r="X19" s="504"/>
      <c r="Y19" s="505"/>
      <c r="Z19" s="506"/>
      <c r="AA19" s="514"/>
      <c r="AB19" s="509">
        <f t="shared" si="0"/>
        <v>28</v>
      </c>
      <c r="AC19" s="510">
        <f t="shared" si="1"/>
        <v>28</v>
      </c>
      <c r="AD19" s="509">
        <f t="shared" si="2"/>
        <v>2</v>
      </c>
      <c r="AE19" s="511">
        <f t="shared" si="3"/>
        <v>56</v>
      </c>
      <c r="AF19" s="925" t="s">
        <v>517</v>
      </c>
      <c r="AG19" s="515" t="s">
        <v>155</v>
      </c>
    </row>
    <row r="20" spans="1:37" s="513" customFormat="1" x14ac:dyDescent="0.2">
      <c r="A20" s="956" t="s">
        <v>161</v>
      </c>
      <c r="B20" s="516" t="s">
        <v>75</v>
      </c>
      <c r="C20" s="959" t="s">
        <v>441</v>
      </c>
      <c r="D20" s="504"/>
      <c r="E20" s="505"/>
      <c r="F20" s="506"/>
      <c r="G20" s="507"/>
      <c r="H20" s="504"/>
      <c r="I20" s="505"/>
      <c r="J20" s="506"/>
      <c r="K20" s="508"/>
      <c r="L20" s="505"/>
      <c r="M20" s="505"/>
      <c r="N20" s="506"/>
      <c r="O20" s="507"/>
      <c r="P20" s="504"/>
      <c r="Q20" s="505"/>
      <c r="R20" s="506"/>
      <c r="S20" s="507"/>
      <c r="T20" s="504"/>
      <c r="U20" s="505"/>
      <c r="V20" s="506"/>
      <c r="W20" s="507"/>
      <c r="X20" s="504">
        <v>30</v>
      </c>
      <c r="Y20" s="505">
        <v>20</v>
      </c>
      <c r="Z20" s="506">
        <v>3</v>
      </c>
      <c r="AA20" s="514" t="s">
        <v>350</v>
      </c>
      <c r="AB20" s="509">
        <f t="shared" si="0"/>
        <v>30</v>
      </c>
      <c r="AC20" s="510">
        <f t="shared" si="1"/>
        <v>20</v>
      </c>
      <c r="AD20" s="509">
        <f t="shared" si="2"/>
        <v>3</v>
      </c>
      <c r="AE20" s="511">
        <f t="shared" si="3"/>
        <v>50</v>
      </c>
      <c r="AF20" s="925" t="s">
        <v>517</v>
      </c>
      <c r="AG20" s="515" t="s">
        <v>155</v>
      </c>
    </row>
    <row r="21" spans="1:37" s="513" customFormat="1" ht="13.5" thickBot="1" x14ac:dyDescent="0.25">
      <c r="A21" s="608" t="s">
        <v>371</v>
      </c>
      <c r="B21" s="799" t="s">
        <v>1</v>
      </c>
      <c r="C21" s="840" t="s">
        <v>370</v>
      </c>
      <c r="D21" s="498"/>
      <c r="E21" s="499"/>
      <c r="F21" s="500"/>
      <c r="G21" s="501"/>
      <c r="H21" s="77"/>
      <c r="I21" s="77"/>
      <c r="J21" s="77"/>
      <c r="K21" s="77"/>
      <c r="L21" s="499"/>
      <c r="M21" s="499"/>
      <c r="N21" s="500"/>
      <c r="O21" s="609"/>
      <c r="P21" s="124"/>
      <c r="Q21" s="505"/>
      <c r="R21" s="506"/>
      <c r="S21" s="508"/>
      <c r="T21" s="505">
        <v>14</v>
      </c>
      <c r="U21" s="505">
        <v>14</v>
      </c>
      <c r="V21" s="506">
        <v>3</v>
      </c>
      <c r="W21" s="508" t="s">
        <v>353</v>
      </c>
      <c r="X21" s="505"/>
      <c r="Y21" s="505"/>
      <c r="Z21" s="506"/>
      <c r="AA21" s="517"/>
      <c r="AB21" s="509">
        <f>SUM(D21,H21,L21,P21,T21,X21)</f>
        <v>14</v>
      </c>
      <c r="AC21" s="510">
        <f t="shared" si="1"/>
        <v>14</v>
      </c>
      <c r="AD21" s="509">
        <f t="shared" si="2"/>
        <v>3</v>
      </c>
      <c r="AE21" s="511">
        <v>0</v>
      </c>
      <c r="AF21" s="512" t="s">
        <v>149</v>
      </c>
      <c r="AG21" s="512" t="s">
        <v>393</v>
      </c>
    </row>
    <row r="22" spans="1:37" s="173" customFormat="1" ht="15.75" customHeight="1" thickBot="1" x14ac:dyDescent="0.25">
      <c r="A22" s="518"/>
      <c r="B22" s="519"/>
      <c r="C22" s="135" t="s">
        <v>124</v>
      </c>
      <c r="D22" s="520">
        <f>SUM(D12:D21)</f>
        <v>14</v>
      </c>
      <c r="E22" s="520">
        <f>SUM(E12:E21)</f>
        <v>28</v>
      </c>
      <c r="F22" s="520">
        <f>SUM(F12:F21)</f>
        <v>3</v>
      </c>
      <c r="G22" s="521" t="s">
        <v>22</v>
      </c>
      <c r="H22" s="522">
        <f>SUM(H12:H21)</f>
        <v>0</v>
      </c>
      <c r="I22" s="522">
        <f>SUM(I12:I21)</f>
        <v>0</v>
      </c>
      <c r="J22" s="522">
        <f>SUM(J12:J21)</f>
        <v>0</v>
      </c>
      <c r="K22" s="521" t="s">
        <v>22</v>
      </c>
      <c r="L22" s="522">
        <f>SUM(L12:L21)</f>
        <v>56</v>
      </c>
      <c r="M22" s="522">
        <f>SUM(M12:M21)</f>
        <v>56</v>
      </c>
      <c r="N22" s="522">
        <f>SUM(N12:N21)</f>
        <v>4</v>
      </c>
      <c r="O22" s="521" t="s">
        <v>22</v>
      </c>
      <c r="P22" s="522">
        <f>SUM(P12:P21)</f>
        <v>42</v>
      </c>
      <c r="Q22" s="522">
        <f>SUM(Q12:Q21)</f>
        <v>70</v>
      </c>
      <c r="R22" s="522">
        <f>SUM(R12:R21)</f>
        <v>6</v>
      </c>
      <c r="S22" s="521" t="s">
        <v>22</v>
      </c>
      <c r="T22" s="522">
        <f>SUM(T12:T21)</f>
        <v>42</v>
      </c>
      <c r="U22" s="522">
        <f>SUM(U12:U21)</f>
        <v>70</v>
      </c>
      <c r="V22" s="522">
        <f>SUM(V12:V21)</f>
        <v>9</v>
      </c>
      <c r="W22" s="521" t="s">
        <v>22</v>
      </c>
      <c r="X22" s="522">
        <f>SUM(X12:X21)</f>
        <v>70</v>
      </c>
      <c r="Y22" s="522">
        <f>SUM(Y12:Y21)</f>
        <v>60</v>
      </c>
      <c r="Z22" s="522">
        <f>SUM(Z12:Z21)</f>
        <v>10</v>
      </c>
      <c r="AA22" s="521" t="s">
        <v>22</v>
      </c>
      <c r="AB22" s="522">
        <f>SUM(AB12:AB21)</f>
        <v>224</v>
      </c>
      <c r="AC22" s="522">
        <f>SUM(AC12:AC21)</f>
        <v>284</v>
      </c>
      <c r="AD22" s="522">
        <f>SUM(AD12:AD21)</f>
        <v>32</v>
      </c>
      <c r="AE22" s="522">
        <f>SUM(AE12:AE21)</f>
        <v>480</v>
      </c>
      <c r="AF22" s="357"/>
      <c r="AG22" s="357"/>
    </row>
    <row r="23" spans="1:37" s="173" customFormat="1" ht="15.75" customHeight="1" thickBot="1" x14ac:dyDescent="0.25">
      <c r="A23" s="523"/>
      <c r="B23" s="524"/>
      <c r="C23" s="525" t="s">
        <v>125</v>
      </c>
      <c r="D23" s="226">
        <f>D10+D22</f>
        <v>196</v>
      </c>
      <c r="E23" s="226">
        <f>E10+E22</f>
        <v>228</v>
      </c>
      <c r="F23" s="226">
        <f>F10+F22</f>
        <v>30</v>
      </c>
      <c r="G23" s="226" t="s">
        <v>22</v>
      </c>
      <c r="H23" s="226">
        <f>H10+H22</f>
        <v>102</v>
      </c>
      <c r="I23" s="226">
        <f>I10+I22</f>
        <v>280</v>
      </c>
      <c r="J23" s="226">
        <f>J10+J22</f>
        <v>28</v>
      </c>
      <c r="K23" s="226" t="s">
        <v>22</v>
      </c>
      <c r="L23" s="226">
        <f>L10+L22</f>
        <v>154</v>
      </c>
      <c r="M23" s="226">
        <f>M10+M22</f>
        <v>322</v>
      </c>
      <c r="N23" s="226">
        <f>N10+N22</f>
        <v>28</v>
      </c>
      <c r="O23" s="226" t="s">
        <v>22</v>
      </c>
      <c r="P23" s="226">
        <f>P10+P22</f>
        <v>126</v>
      </c>
      <c r="Q23" s="226">
        <f>Q10+Q22</f>
        <v>266</v>
      </c>
      <c r="R23" s="226">
        <f>R10+R22</f>
        <v>26</v>
      </c>
      <c r="S23" s="226" t="s">
        <v>22</v>
      </c>
      <c r="T23" s="226">
        <f>T10+T22</f>
        <v>154</v>
      </c>
      <c r="U23" s="226">
        <f>U10+U22</f>
        <v>280</v>
      </c>
      <c r="V23" s="226">
        <f>V10+V22</f>
        <v>33</v>
      </c>
      <c r="W23" s="226" t="s">
        <v>22</v>
      </c>
      <c r="X23" s="226">
        <f>X10+X22</f>
        <v>114</v>
      </c>
      <c r="Y23" s="226">
        <f>Y10+Y22</f>
        <v>194</v>
      </c>
      <c r="Z23" s="226">
        <f>Z10+Z22</f>
        <v>27</v>
      </c>
      <c r="AA23" s="526" t="s">
        <v>22</v>
      </c>
      <c r="AB23" s="527">
        <f>SUM(AB14,AB22)</f>
        <v>244</v>
      </c>
      <c r="AC23" s="528">
        <f>SUM(AC10,AC22)</f>
        <v>1598</v>
      </c>
      <c r="AD23" s="528">
        <f>SUM(AD22,AD10)</f>
        <v>172</v>
      </c>
      <c r="AE23" s="529">
        <f t="shared" ref="AE23" si="4">SUM(AB23,AC23)</f>
        <v>1842</v>
      </c>
      <c r="AF23" s="357"/>
      <c r="AG23" s="357"/>
    </row>
    <row r="24" spans="1:37" s="173" customFormat="1" ht="15.75" customHeight="1" x14ac:dyDescent="0.2">
      <c r="A24" s="268" t="s">
        <v>4</v>
      </c>
      <c r="B24" s="553"/>
      <c r="C24" s="270" t="s">
        <v>9</v>
      </c>
      <c r="D24" s="1012"/>
      <c r="E24" s="1013"/>
      <c r="F24" s="1013"/>
      <c r="G24" s="1013"/>
      <c r="H24" s="1013"/>
      <c r="I24" s="1013"/>
      <c r="J24" s="1013"/>
      <c r="K24" s="1013"/>
      <c r="L24" s="1013"/>
      <c r="M24" s="1013"/>
      <c r="N24" s="1013"/>
      <c r="O24" s="1013"/>
      <c r="P24" s="1013"/>
      <c r="Q24" s="1013"/>
      <c r="R24" s="1013"/>
      <c r="S24" s="1014"/>
      <c r="T24" s="554"/>
      <c r="U24" s="555"/>
      <c r="V24" s="1006"/>
      <c r="W24" s="1007"/>
      <c r="X24" s="1007"/>
      <c r="Y24" s="1007"/>
      <c r="Z24" s="1007"/>
      <c r="AA24" s="1007"/>
      <c r="AB24" s="1007"/>
      <c r="AC24" s="1007"/>
      <c r="AD24" s="1007"/>
      <c r="AE24" s="1007"/>
      <c r="AF24" s="803"/>
      <c r="AG24" s="803"/>
      <c r="AH24" s="174"/>
      <c r="AI24" s="174"/>
      <c r="AJ24" s="174"/>
      <c r="AK24" s="174"/>
    </row>
    <row r="25" spans="1:37" s="126" customFormat="1" ht="15.75" customHeight="1" thickBot="1" x14ac:dyDescent="0.25">
      <c r="A25" s="217" t="s">
        <v>83</v>
      </c>
      <c r="B25" s="106" t="s">
        <v>1</v>
      </c>
      <c r="C25" s="239" t="s">
        <v>360</v>
      </c>
      <c r="D25" s="530"/>
      <c r="E25" s="530"/>
      <c r="F25" s="531" t="s">
        <v>22</v>
      </c>
      <c r="G25" s="386"/>
      <c r="H25" s="530"/>
      <c r="I25" s="530"/>
      <c r="J25" s="531" t="s">
        <v>22</v>
      </c>
      <c r="K25" s="386"/>
      <c r="L25" s="530"/>
      <c r="M25" s="530"/>
      <c r="N25" s="531" t="s">
        <v>22</v>
      </c>
      <c r="O25" s="386"/>
      <c r="P25" s="530"/>
      <c r="Q25" s="530"/>
      <c r="R25" s="531" t="s">
        <v>22</v>
      </c>
      <c r="S25" s="386"/>
      <c r="T25" s="530"/>
      <c r="U25" s="530"/>
      <c r="V25" s="531" t="s">
        <v>22</v>
      </c>
      <c r="W25" s="386"/>
      <c r="X25" s="530"/>
      <c r="Y25" s="530"/>
      <c r="Z25" s="531" t="s">
        <v>22</v>
      </c>
      <c r="AA25" s="382" t="s">
        <v>115</v>
      </c>
      <c r="AB25" s="532"/>
      <c r="AC25" s="532"/>
      <c r="AD25" s="531" t="s">
        <v>22</v>
      </c>
      <c r="AE25" s="802"/>
      <c r="AF25" s="804"/>
      <c r="AG25" s="804"/>
    </row>
    <row r="26" spans="1:37" s="173" customFormat="1" ht="16.350000000000001" customHeight="1" thickBot="1" x14ac:dyDescent="0.25">
      <c r="A26" s="588"/>
      <c r="B26" s="1070" t="s">
        <v>374</v>
      </c>
      <c r="C26" s="1071"/>
      <c r="D26" s="556">
        <v>0</v>
      </c>
      <c r="E26" s="557">
        <v>0</v>
      </c>
      <c r="F26" s="558">
        <v>0</v>
      </c>
      <c r="G26" s="558" t="str">
        <f>IF(SUM(G25:G25)=0,"",SUM(G25:G25))</f>
        <v/>
      </c>
      <c r="H26" s="559">
        <v>0</v>
      </c>
      <c r="I26" s="560">
        <v>0</v>
      </c>
      <c r="J26" s="561">
        <v>0</v>
      </c>
      <c r="K26" s="562"/>
      <c r="L26" s="558">
        <v>0</v>
      </c>
      <c r="M26" s="558">
        <v>0</v>
      </c>
      <c r="N26" s="558">
        <v>0</v>
      </c>
      <c r="O26" s="561"/>
      <c r="P26" s="563">
        <v>0</v>
      </c>
      <c r="Q26" s="558">
        <v>0</v>
      </c>
      <c r="R26" s="561">
        <v>0</v>
      </c>
      <c r="S26" s="562"/>
      <c r="T26" s="564">
        <v>0</v>
      </c>
      <c r="U26" s="565">
        <v>0</v>
      </c>
      <c r="V26" s="566">
        <v>0</v>
      </c>
      <c r="W26" s="567"/>
      <c r="X26" s="568">
        <v>0</v>
      </c>
      <c r="Y26" s="569">
        <v>0</v>
      </c>
      <c r="Z26" s="570">
        <v>0</v>
      </c>
      <c r="AA26" s="571"/>
      <c r="AB26" s="197">
        <f>SUM(D26,H26,L26,P26,T26,X26)</f>
        <v>0</v>
      </c>
      <c r="AC26" s="572">
        <v>0</v>
      </c>
      <c r="AD26" s="198">
        <v>0</v>
      </c>
      <c r="AE26" s="573" t="s">
        <v>22</v>
      </c>
    </row>
    <row r="27" spans="1:37" s="173" customFormat="1" ht="16.350000000000001" customHeight="1" thickBot="1" x14ac:dyDescent="0.25">
      <c r="A27" s="277"/>
      <c r="B27" s="278"/>
      <c r="C27" s="574" t="s">
        <v>28</v>
      </c>
      <c r="D27" s="575">
        <f>SUM(D23,D26)</f>
        <v>196</v>
      </c>
      <c r="E27" s="575">
        <f>SUM(E23,E26)</f>
        <v>228</v>
      </c>
      <c r="F27" s="576">
        <f>SUM(F23,F26)</f>
        <v>30</v>
      </c>
      <c r="G27" s="575"/>
      <c r="H27" s="575">
        <f>SUM(H23,H26)</f>
        <v>102</v>
      </c>
      <c r="I27" s="576">
        <f>SUM(I23,I26)</f>
        <v>280</v>
      </c>
      <c r="J27" s="577">
        <f>SUM(J23,J26)</f>
        <v>28</v>
      </c>
      <c r="K27" s="575"/>
      <c r="L27" s="578">
        <f>SUM(L23,L26)</f>
        <v>154</v>
      </c>
      <c r="M27" s="575">
        <f>SUM(M23,M26)</f>
        <v>322</v>
      </c>
      <c r="N27" s="576">
        <f>SUM(N23,N26)</f>
        <v>28</v>
      </c>
      <c r="O27" s="575"/>
      <c r="P27" s="575">
        <f>SUM(P23,P26)</f>
        <v>126</v>
      </c>
      <c r="Q27" s="578">
        <f>SUM(Q23,Q26)</f>
        <v>266</v>
      </c>
      <c r="R27" s="558">
        <f>SUM(R23,R26)</f>
        <v>26</v>
      </c>
      <c r="S27" s="575"/>
      <c r="T27" s="579">
        <f>SUM(T23,T26)</f>
        <v>154</v>
      </c>
      <c r="U27" s="575">
        <f>SUM(U23,U26)</f>
        <v>280</v>
      </c>
      <c r="V27" s="580">
        <f>SUM(V23,V26)</f>
        <v>33</v>
      </c>
      <c r="W27" s="580"/>
      <c r="X27" s="581">
        <f>SUM(X23,X26)</f>
        <v>114</v>
      </c>
      <c r="Y27" s="582">
        <f>SUM(Y23,Y26)</f>
        <v>194</v>
      </c>
      <c r="Z27" s="583">
        <f>SUM(Z23,Z26)</f>
        <v>27</v>
      </c>
      <c r="AA27" s="580"/>
      <c r="AB27" s="584">
        <f>SUM(AB23,AB26)</f>
        <v>244</v>
      </c>
      <c r="AC27" s="585">
        <f>SUM(AC23,AC26)</f>
        <v>1598</v>
      </c>
      <c r="AD27" s="586">
        <f>SUM(AD23,AD26)</f>
        <v>172</v>
      </c>
      <c r="AE27" s="587">
        <f>SUM(AB27,AC27)</f>
        <v>1842</v>
      </c>
    </row>
    <row r="28" spans="1:37" s="126" customFormat="1" ht="16.350000000000001" customHeight="1" thickBot="1" x14ac:dyDescent="0.25">
      <c r="A28" s="1015"/>
      <c r="B28" s="1016"/>
      <c r="C28" s="1016"/>
      <c r="D28" s="1016"/>
      <c r="E28" s="1016"/>
      <c r="F28" s="1016"/>
      <c r="G28" s="1016"/>
      <c r="H28" s="1016"/>
      <c r="I28" s="1016"/>
      <c r="J28" s="1016"/>
      <c r="K28" s="1016"/>
      <c r="L28" s="1016"/>
      <c r="M28" s="1016"/>
      <c r="N28" s="1016"/>
      <c r="O28" s="1016"/>
      <c r="P28" s="1016"/>
      <c r="Q28" s="1016"/>
      <c r="R28" s="1016"/>
      <c r="S28" s="1016"/>
      <c r="T28" s="1016"/>
      <c r="U28" s="1017"/>
      <c r="V28" s="534"/>
      <c r="W28" s="535"/>
      <c r="X28" s="535"/>
      <c r="Y28" s="535"/>
      <c r="Z28" s="535"/>
      <c r="AA28" s="536"/>
      <c r="AB28" s="536"/>
      <c r="AC28" s="536"/>
      <c r="AD28" s="536"/>
      <c r="AE28" s="537"/>
    </row>
    <row r="29" spans="1:37" s="173" customFormat="1" ht="15.95" customHeight="1" thickTop="1" thickBot="1" x14ac:dyDescent="0.25">
      <c r="A29" s="641" t="s">
        <v>5</v>
      </c>
      <c r="B29" s="589"/>
      <c r="C29" s="590" t="s">
        <v>375</v>
      </c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3"/>
      <c r="AB29" s="1039"/>
      <c r="AC29" s="1040"/>
      <c r="AD29" s="1040"/>
      <c r="AE29" s="1041"/>
    </row>
    <row r="30" spans="1:37" s="126" customFormat="1" ht="15.75" customHeight="1" thickTop="1" x14ac:dyDescent="0.2">
      <c r="A30" s="952" t="s">
        <v>74</v>
      </c>
      <c r="B30" s="318" t="s">
        <v>1</v>
      </c>
      <c r="C30" s="954" t="s">
        <v>26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>
        <v>160</v>
      </c>
      <c r="R30" s="320">
        <v>5</v>
      </c>
      <c r="S30" s="325" t="s">
        <v>103</v>
      </c>
      <c r="T30" s="326"/>
      <c r="U30" s="105"/>
      <c r="V30" s="105"/>
      <c r="W30" s="327"/>
      <c r="X30" s="96"/>
      <c r="Y30" s="105"/>
      <c r="Z30" s="105"/>
      <c r="AA30" s="327"/>
      <c r="AB30" s="328">
        <f t="shared" ref="AB30:AD31" si="5">SUM(D30,H30,L30,P30,T30,X30)</f>
        <v>0</v>
      </c>
      <c r="AC30" s="329">
        <f t="shared" si="5"/>
        <v>160</v>
      </c>
      <c r="AD30" s="329">
        <f t="shared" si="5"/>
        <v>5</v>
      </c>
      <c r="AE30" s="798">
        <f t="shared" ref="AE30:AE31" si="6">SUM(AB30,AC30)</f>
        <v>160</v>
      </c>
      <c r="AF30" s="925" t="s">
        <v>517</v>
      </c>
      <c r="AG30" s="105" t="s">
        <v>151</v>
      </c>
    </row>
    <row r="31" spans="1:37" s="126" customFormat="1" x14ac:dyDescent="0.2">
      <c r="A31" s="953" t="s">
        <v>443</v>
      </c>
      <c r="B31" s="318" t="s">
        <v>1</v>
      </c>
      <c r="C31" s="954" t="s">
        <v>72</v>
      </c>
      <c r="D31" s="319"/>
      <c r="E31" s="320"/>
      <c r="F31" s="320"/>
      <c r="G31" s="321"/>
      <c r="H31" s="322"/>
      <c r="I31" s="323"/>
      <c r="J31" s="320"/>
      <c r="K31" s="324"/>
      <c r="L31" s="319"/>
      <c r="M31" s="320"/>
      <c r="N31" s="320"/>
      <c r="O31" s="321"/>
      <c r="P31" s="322"/>
      <c r="Q31" s="323"/>
      <c r="R31" s="320"/>
      <c r="S31" s="325"/>
      <c r="T31" s="330"/>
      <c r="U31" s="331"/>
      <c r="V31" s="331"/>
      <c r="W31" s="332"/>
      <c r="X31" s="267"/>
      <c r="Y31" s="333">
        <v>80</v>
      </c>
      <c r="Z31" s="333">
        <v>3</v>
      </c>
      <c r="AA31" s="334" t="s">
        <v>103</v>
      </c>
      <c r="AB31" s="328">
        <f t="shared" si="5"/>
        <v>0</v>
      </c>
      <c r="AC31" s="329">
        <f t="shared" si="5"/>
        <v>80</v>
      </c>
      <c r="AD31" s="329">
        <f t="shared" si="5"/>
        <v>3</v>
      </c>
      <c r="AE31" s="798">
        <f t="shared" si="6"/>
        <v>80</v>
      </c>
      <c r="AF31" s="925" t="s">
        <v>517</v>
      </c>
      <c r="AG31" s="105" t="s">
        <v>151</v>
      </c>
    </row>
    <row r="32" spans="1:37" s="603" customFormat="1" ht="15.75" customHeight="1" thickBot="1" x14ac:dyDescent="0.25">
      <c r="A32" s="335"/>
      <c r="B32" s="594"/>
      <c r="C32" s="594" t="s">
        <v>358</v>
      </c>
      <c r="D32" s="595">
        <f>SUM(D30:D31)</f>
        <v>0</v>
      </c>
      <c r="E32" s="594">
        <f t="shared" ref="E32:F32" si="7">SUM(E30:E31)</f>
        <v>0</v>
      </c>
      <c r="F32" s="594">
        <f t="shared" si="7"/>
        <v>0</v>
      </c>
      <c r="G32" s="594"/>
      <c r="H32" s="594">
        <f t="shared" ref="H32:J32" si="8">SUM(H30:H31)</f>
        <v>0</v>
      </c>
      <c r="I32" s="594">
        <f t="shared" si="8"/>
        <v>0</v>
      </c>
      <c r="J32" s="594">
        <f t="shared" si="8"/>
        <v>0</v>
      </c>
      <c r="K32" s="596"/>
      <c r="L32" s="597">
        <f t="shared" ref="L32:N32" si="9">SUM(L30:L31)</f>
        <v>0</v>
      </c>
      <c r="M32" s="594">
        <f t="shared" si="9"/>
        <v>0</v>
      </c>
      <c r="N32" s="594">
        <f t="shared" si="9"/>
        <v>0</v>
      </c>
      <c r="O32" s="596"/>
      <c r="P32" s="597">
        <f t="shared" ref="P32:R32" si="10">SUM(P30:P31)</f>
        <v>0</v>
      </c>
      <c r="Q32" s="594">
        <f t="shared" si="10"/>
        <v>160</v>
      </c>
      <c r="R32" s="594">
        <f t="shared" si="10"/>
        <v>5</v>
      </c>
      <c r="S32" s="596"/>
      <c r="T32" s="597">
        <f t="shared" ref="T32:V32" si="11">SUM(T30:T31)</f>
        <v>0</v>
      </c>
      <c r="U32" s="594">
        <f t="shared" si="11"/>
        <v>0</v>
      </c>
      <c r="V32" s="598">
        <f t="shared" si="11"/>
        <v>0</v>
      </c>
      <c r="W32" s="599"/>
      <c r="X32" s="600">
        <f t="shared" ref="X32:Z32" si="12">SUM(X30:X31)</f>
        <v>0</v>
      </c>
      <c r="Y32" s="598">
        <f t="shared" si="12"/>
        <v>80</v>
      </c>
      <c r="Z32" s="598">
        <f t="shared" si="12"/>
        <v>3</v>
      </c>
      <c r="AA32" s="601"/>
      <c r="AB32" s="600">
        <f t="shared" ref="AB32:AD32" si="13">SUM(AB30:AB31)</f>
        <v>0</v>
      </c>
      <c r="AC32" s="598">
        <f t="shared" si="13"/>
        <v>240</v>
      </c>
      <c r="AD32" s="598">
        <f t="shared" si="13"/>
        <v>8</v>
      </c>
      <c r="AE32" s="602">
        <f>SUM(AB32,AC32)</f>
        <v>240</v>
      </c>
    </row>
    <row r="33" spans="1:33" s="603" customFormat="1" ht="21.95" customHeight="1" thickBot="1" x14ac:dyDescent="0.25">
      <c r="A33" s="523"/>
      <c r="B33" s="524"/>
      <c r="C33" s="604" t="s">
        <v>359</v>
      </c>
      <c r="D33" s="226">
        <f>SUM(D23,D26)</f>
        <v>196</v>
      </c>
      <c r="E33" s="226">
        <f>SUM(E23,E26)</f>
        <v>228</v>
      </c>
      <c r="F33" s="226">
        <f>SUM(F23,F26,F32)</f>
        <v>30</v>
      </c>
      <c r="G33" s="526" t="s">
        <v>22</v>
      </c>
      <c r="H33" s="226">
        <f>SUM(H23,H26)</f>
        <v>102</v>
      </c>
      <c r="I33" s="226">
        <f>SUM(I23,I26)</f>
        <v>280</v>
      </c>
      <c r="J33" s="226">
        <f>SUM(J23,J26,J32)</f>
        <v>28</v>
      </c>
      <c r="K33" s="526" t="s">
        <v>22</v>
      </c>
      <c r="L33" s="226">
        <f>SUM(L23,L26)</f>
        <v>154</v>
      </c>
      <c r="M33" s="226">
        <f>SUM(M23,M26)</f>
        <v>322</v>
      </c>
      <c r="N33" s="226">
        <f>SUM(N23,N26,N32)</f>
        <v>28</v>
      </c>
      <c r="O33" s="526" t="s">
        <v>22</v>
      </c>
      <c r="P33" s="226">
        <f>SUM(P23,P26)</f>
        <v>126</v>
      </c>
      <c r="Q33" s="226">
        <f>SUM(Q23,Q26)</f>
        <v>266</v>
      </c>
      <c r="R33" s="226">
        <f>SUM(R23,R26,R32)</f>
        <v>31</v>
      </c>
      <c r="S33" s="526" t="s">
        <v>22</v>
      </c>
      <c r="T33" s="527">
        <f>SUM(T23,T26)</f>
        <v>154</v>
      </c>
      <c r="U33" s="226">
        <f>SUM(U23,U26)</f>
        <v>280</v>
      </c>
      <c r="V33" s="226">
        <f>SUM(V23,V26,V32)</f>
        <v>33</v>
      </c>
      <c r="W33" s="526" t="s">
        <v>22</v>
      </c>
      <c r="X33" s="226">
        <f>SUM(X23,X26)</f>
        <v>114</v>
      </c>
      <c r="Y33" s="226">
        <f>SUM(Y23,Y26)</f>
        <v>194</v>
      </c>
      <c r="Z33" s="226">
        <f>SUM(Z23,Z26,Z32)</f>
        <v>30</v>
      </c>
      <c r="AA33" s="526" t="s">
        <v>22</v>
      </c>
      <c r="AB33" s="605">
        <f>SUM(AB23,AB26)</f>
        <v>244</v>
      </c>
      <c r="AC33" s="606">
        <f>SUM(AC23,AC26)</f>
        <v>1598</v>
      </c>
      <c r="AD33" s="681">
        <f>SUM(AD23,AD26,AD32)</f>
        <v>180</v>
      </c>
      <c r="AE33" s="607">
        <f>SUM(AB33,AC33)</f>
        <v>1842</v>
      </c>
      <c r="AF33" s="357"/>
      <c r="AG33" s="357"/>
    </row>
    <row r="34" spans="1:33" s="77" customFormat="1" ht="15" x14ac:dyDescent="0.2">
      <c r="A34" s="1055"/>
      <c r="B34" s="1056"/>
      <c r="C34" s="1056"/>
      <c r="D34" s="1056"/>
      <c r="E34" s="1056"/>
      <c r="F34" s="1056"/>
      <c r="G34" s="1056"/>
      <c r="H34" s="1056"/>
      <c r="I34" s="1056"/>
      <c r="J34" s="1056"/>
      <c r="K34" s="1056"/>
      <c r="L34" s="1056"/>
      <c r="M34" s="1056"/>
      <c r="N34" s="1056"/>
      <c r="O34" s="1056"/>
      <c r="P34" s="1056"/>
      <c r="Q34" s="1056"/>
      <c r="R34" s="1056"/>
      <c r="S34" s="1056"/>
      <c r="T34" s="244"/>
      <c r="U34" s="244"/>
      <c r="V34" s="244"/>
      <c r="W34" s="244"/>
      <c r="X34" s="244"/>
      <c r="Y34" s="244"/>
      <c r="Z34" s="244"/>
      <c r="AA34" s="244"/>
      <c r="AB34" s="245"/>
      <c r="AC34" s="245"/>
      <c r="AD34" s="245"/>
      <c r="AE34" s="246"/>
    </row>
    <row r="35" spans="1:33" s="77" customFormat="1" ht="18.75" thickBot="1" x14ac:dyDescent="0.25">
      <c r="A35" s="1057" t="s">
        <v>24</v>
      </c>
      <c r="B35" s="1058"/>
      <c r="C35" s="1058"/>
      <c r="D35" s="1058"/>
      <c r="E35" s="1058"/>
      <c r="F35" s="1058"/>
      <c r="G35" s="1058"/>
      <c r="H35" s="1058"/>
      <c r="I35" s="1058"/>
      <c r="J35" s="1058"/>
      <c r="K35" s="1058"/>
      <c r="L35" s="1058"/>
      <c r="M35" s="1058"/>
      <c r="N35" s="1058"/>
      <c r="O35" s="1058"/>
      <c r="P35" s="1058"/>
      <c r="Q35" s="1058"/>
      <c r="R35" s="1058"/>
      <c r="S35" s="1058"/>
      <c r="T35" s="538"/>
      <c r="U35" s="538"/>
      <c r="V35" s="538"/>
      <c r="W35" s="538"/>
      <c r="X35" s="538"/>
      <c r="Y35" s="538"/>
      <c r="Z35" s="538"/>
      <c r="AA35" s="538"/>
      <c r="AB35" s="245"/>
      <c r="AC35" s="245"/>
      <c r="AD35" s="245"/>
      <c r="AE35" s="246"/>
    </row>
    <row r="36" spans="1:33" s="126" customFormat="1" ht="15.75" customHeight="1" x14ac:dyDescent="0.2">
      <c r="A36" s="436"/>
      <c r="B36" s="437"/>
      <c r="C36" s="438" t="s">
        <v>19</v>
      </c>
      <c r="D36" s="1001"/>
      <c r="E36" s="1002"/>
      <c r="F36" s="1003"/>
      <c r="G36" s="539" t="str">
        <f>IF(COUNTIF(G$12:G$31,"A")+COUNTIF(BÜIGSZAK!G$11:G$79,"A")=0,"0",COUNTIF(G$12:G$31,"A")+COUNTIF(BÜIGSZAK!G$11:G$79,"A"))</f>
        <v>0</v>
      </c>
      <c r="H36" s="392" t="str">
        <f>IF(COUNTIF(I12:I27,"A")=0,"",COUNTIF(I12:I27,"A"))</f>
        <v/>
      </c>
      <c r="I36" s="393"/>
      <c r="J36" s="394"/>
      <c r="K36" s="539">
        <f>IF(COUNTIF(K$12:K$31,"A")+COUNTIF(BÜIGSZAK!K$11:K$79,"A")=0,"0",COUNTIF(K$12:K$31,"A")+COUNTIF(BÜIGSZAK!K$11:K$79,"A"))</f>
        <v>1</v>
      </c>
      <c r="L36" s="392"/>
      <c r="M36" s="393"/>
      <c r="N36" s="394"/>
      <c r="O36" s="539" t="str">
        <f>IF(COUNTIF(O$12:O$31,"A")+COUNTIF(BÜIGSZAK!O$11:O$79,"A")=0,"0",COUNTIF(O$12:O$31,"A")+COUNTIF(BÜIGSZAK!O$11:O$79,"A"))</f>
        <v>0</v>
      </c>
      <c r="P36" s="392"/>
      <c r="Q36" s="393"/>
      <c r="R36" s="394"/>
      <c r="S36" s="539" t="str">
        <f>IF(COUNTIF(S$12:S$31,"A")+COUNTIF(BÜIGSZAK!S$11:S$79,"A")=0,"0",COUNTIF(S$12:S$31,"A")+COUNTIF(BÜIGSZAK!S$11:S$79,"A"))</f>
        <v>0</v>
      </c>
      <c r="T36" s="392" t="str">
        <f>IF(COUNTIF(U12:U27,"A")=0,"",COUNTIF(U12:U27,"A"))</f>
        <v/>
      </c>
      <c r="U36" s="393"/>
      <c r="V36" s="394"/>
      <c r="W36" s="539" t="str">
        <f>IF(COUNTIF(W$12:W$31,"A")+COUNTIF(BÜIGSZAK!W$11:W$79,"A")=0,"0",COUNTIF(W$12:W$31,"A")+COUNTIF(BÜIGSZAK!W$11:W$79,"A"))</f>
        <v>0</v>
      </c>
      <c r="X36" s="392" t="str">
        <f>IF(COUNTIF(Y12:Y27,"A")=0,"",COUNTIF(Y12:Y27,"A"))</f>
        <v/>
      </c>
      <c r="Y36" s="393"/>
      <c r="Z36" s="394"/>
      <c r="AA36" s="539" t="str">
        <f>IF(COUNTIF(AA$12:AA$31,"A")+COUNTIF(BÜIGSZAK!AA$11:AA$79,"A")=0,"0",COUNTIF(AA$12:AA$31,"A")+COUNTIF(BÜIGSZAK!AA$11:AA$79,"A"))</f>
        <v>0</v>
      </c>
      <c r="AB36" s="395"/>
      <c r="AC36" s="396"/>
      <c r="AD36" s="396"/>
      <c r="AE36" s="397">
        <f>SUM(G36,K36,O36,S36,W36,AA36)</f>
        <v>1</v>
      </c>
    </row>
    <row r="37" spans="1:33" s="126" customFormat="1" ht="15.75" customHeight="1" x14ac:dyDescent="0.2">
      <c r="A37" s="398"/>
      <c r="B37" s="399"/>
      <c r="C37" s="400" t="s">
        <v>20</v>
      </c>
      <c r="D37" s="998"/>
      <c r="E37" s="999"/>
      <c r="F37" s="1000"/>
      <c r="G37" s="540" t="str">
        <f>IF(COUNTIF(G$12:G$31,"B")+COUNTIF(BÜIGSZAK!G$11:G$79,"B")=0,"0",COUNTIF(G$12:G$31,"B")+COUNTIF(BÜIGSZAK!G$11:G$79,"B"))</f>
        <v>0</v>
      </c>
      <c r="H37" s="402" t="str">
        <f>IF(COUNTIF(I12:I27,"B")=0,"",COUNTIF(I12:I27,"B"))</f>
        <v/>
      </c>
      <c r="I37" s="403"/>
      <c r="J37" s="404"/>
      <c r="K37" s="540" t="str">
        <f>IF(COUNTIF(K$12:K$31,"B")+COUNTIF(BÜIGSZAK!K$11:K$79,"B")=0,"0",COUNTIF(K$12:K$31,"B")+COUNTIF(BÜIGSZAK!K$11:K$79,"B"))</f>
        <v>0</v>
      </c>
      <c r="L37" s="402"/>
      <c r="M37" s="403"/>
      <c r="N37" s="404"/>
      <c r="O37" s="540" t="str">
        <f>IF(COUNTIF(O$12:O$31,"B")+COUNTIF(BÜIGSZAK!O$11:O$79,"B")=0,"0",COUNTIF(O$12:O$31,"B")+COUNTIF(BÜIGSZAK!O$11:O$79,"B"))</f>
        <v>0</v>
      </c>
      <c r="P37" s="402"/>
      <c r="Q37" s="403"/>
      <c r="R37" s="404"/>
      <c r="S37" s="540" t="str">
        <f>IF(COUNTIF(S$12:S$31,"B")+COUNTIF(BÜIGSZAK!S$11:S$79,"B")=0,"0",COUNTIF(S$12:S$31,"B")+COUNTIF(BÜIGSZAK!S$11:S$79,"B"))</f>
        <v>0</v>
      </c>
      <c r="T37" s="402" t="str">
        <f>IF(COUNTIF(U12:U27,"B")=0,"",COUNTIF(U12:U27,"B"))</f>
        <v/>
      </c>
      <c r="U37" s="403"/>
      <c r="V37" s="404"/>
      <c r="W37" s="540" t="str">
        <f>IF(COUNTIF(W$12:W$31,"B")+COUNTIF(BÜIGSZAK!W$11:W$79,"B")=0,"0",COUNTIF(W$12:W$31,"B")+COUNTIF(BÜIGSZAK!W$11:W$79,"B"))</f>
        <v>0</v>
      </c>
      <c r="X37" s="402" t="str">
        <f>IF(COUNTIF(Y12:Y27,"B")=0,"",COUNTIF(Y12:Y27,"B"))</f>
        <v/>
      </c>
      <c r="Y37" s="403"/>
      <c r="Z37" s="404"/>
      <c r="AA37" s="540" t="str">
        <f>IF(COUNTIF(AA$12:AA$31,"B")+COUNTIF(BÜIGSZAK!AA$11:AA$79,"B")=0,"0",COUNTIF(AA$12:AA$31,"B")+COUNTIF(BÜIGSZAK!AA$11:AA$79,"B"))</f>
        <v>0</v>
      </c>
      <c r="AB37" s="405"/>
      <c r="AC37" s="406"/>
      <c r="AD37" s="406"/>
      <c r="AE37" s="407">
        <f t="shared" ref="AE37:AE45" si="14">SUM(G37,K37,O37,S37,W37,AA37)</f>
        <v>0</v>
      </c>
    </row>
    <row r="38" spans="1:33" s="126" customFormat="1" ht="15.75" customHeight="1" x14ac:dyDescent="0.2">
      <c r="A38" s="398"/>
      <c r="B38" s="399"/>
      <c r="C38" s="400" t="s">
        <v>362</v>
      </c>
      <c r="D38" s="998"/>
      <c r="E38" s="999"/>
      <c r="F38" s="1000"/>
      <c r="G38" s="540">
        <f>IF(COUNTIF(G$12:G$31,"ÉÉ")+COUNTIF(G$12:G$31,"ÉÉ(Z)")+COUNTIF(BÜIGSZAK!G$11:G$79,"ÉÉ")+COUNTIF(BÜIGSZAK!G$11:G$79,"ÉÉ(Z)")=0,"0",COUNTIF(G$12:G$31,"ÉÉ")+COUNTIF(G$12:G$31,"ÉÉ(Z)")+COUNTIF(BÜIGSZAK!G$11:G$79,"ÉÉ")+COUNTIF(BÜIGSZAK!G$11:G$79,"ÉÉ(Z)"))</f>
        <v>4</v>
      </c>
      <c r="H38" s="402" t="str">
        <f>IF(COUNTIF(I12:I27,"ÉÉ")=0,"",COUNTIF(I12:I27,"ÉÉ"))</f>
        <v/>
      </c>
      <c r="I38" s="403"/>
      <c r="J38" s="404"/>
      <c r="K38" s="540">
        <f>IF(COUNTIF(K$12:K$31,"ÉÉ")+COUNTIF(K$12:K$31,"ÉÉ(Z)")+COUNTIF(BÜIGSZAK!K$11:K$79,"ÉÉ")+COUNTIF(BÜIGSZAK!K$11:K$79,"ÉÉ(Z)")=0,"0",COUNTIF(K$12:K$31,"ÉÉ")+COUNTIF(K$12:K$31,"ÉÉ(Z)")+COUNTIF(BÜIGSZAK!K$11:K$79,"ÉÉ")+COUNTIF(BÜIGSZAK!K$11:K$79,"ÉÉ(Z)"))</f>
        <v>1</v>
      </c>
      <c r="L38" s="402"/>
      <c r="M38" s="403"/>
      <c r="N38" s="404"/>
      <c r="O38" s="540">
        <f>IF(COUNTIF(O$12:O$31,"ÉÉ")+COUNTIF(O$12:O$31,"ÉÉ(Z)")+COUNTIF(BÜIGSZAK!O$11:O$79,"ÉÉ")+COUNTIF(BÜIGSZAK!O$11:O$79,"ÉÉ(Z)")=0,"0",COUNTIF(O$12:O$31,"ÉÉ")+COUNTIF(O$12:O$31,"ÉÉ(Z)")+COUNTIF(BÜIGSZAK!O$11:O$79,"ÉÉ")+COUNTIF(BÜIGSZAK!O$11:O$79,"ÉÉ(Z)"))</f>
        <v>3</v>
      </c>
      <c r="P38" s="402"/>
      <c r="Q38" s="403"/>
      <c r="R38" s="404"/>
      <c r="S38" s="540">
        <f>IF(COUNTIF(S$12:S$31,"ÉÉ")+COUNTIF(S$12:S$31,"ÉÉ(Z)")+COUNTIF(BÜIGSZAK!S$11:S$79,"ÉÉ")+COUNTIF(BÜIGSZAK!S$11:S$79,"ÉÉ(Z)")=0,"0",COUNTIF(S$12:S$31,"ÉÉ")+COUNTIF(S$12:S$31,"ÉÉ(Z)")+COUNTIF(BÜIGSZAK!S$11:S$79,"ÉÉ")+COUNTIF(BÜIGSZAK!S$11:S$79,"ÉÉ(Z)"))</f>
        <v>3</v>
      </c>
      <c r="T38" s="402" t="str">
        <f>IF(COUNTIF(U12:U27,"ÉÉ")=0,"",COUNTIF(U12:U27,"ÉÉ"))</f>
        <v/>
      </c>
      <c r="U38" s="403"/>
      <c r="V38" s="404"/>
      <c r="W38" s="540">
        <f>IF(COUNTIF(W$12:W$31,"ÉÉ")+COUNTIF(W$12:W$31,"ÉÉ(Z)")+COUNTIF(BÜIGSZAK!W$11:W$79,"ÉÉ")+COUNTIF(BÜIGSZAK!W$11:W$79,"ÉÉ(Z)")=0,"0",COUNTIF(W$12:W$31,"ÉÉ")+COUNTIF(W$12:W$31,"ÉÉ(Z)")+COUNTIF(BÜIGSZAK!W$11:W$79,"ÉÉ")+COUNTIF(BÜIGSZAK!W$11:W$79,"ÉÉ(Z)"))</f>
        <v>2</v>
      </c>
      <c r="X38" s="402" t="str">
        <f>IF(COUNTIF(Y12:Y27,"ÉÉ")=0,"",COUNTIF(Y12:Y27,"ÉÉ"))</f>
        <v/>
      </c>
      <c r="Y38" s="403"/>
      <c r="Z38" s="404"/>
      <c r="AA38" s="540">
        <f>IF(COUNTIF(AA$12:AA$31,"ÉÉ")+COUNTIF(AA$12:AA$31,"ÉÉ(Z)")+COUNTIF(BÜIGSZAK!AA$11:AA$79,"ÉÉ")+COUNTIF(BÜIGSZAK!AA$11:AA$79,"ÉÉ(Z)")=0,"0",COUNTIF(AA$12:AA$31,"ÉÉ")+COUNTIF(AA$12:AA$31,"ÉÉ(Z)")+COUNTIF(BÜIGSZAK!AA$11:AA$79,"ÉÉ")+COUNTIF(BÜIGSZAK!AA$11:AA$79,"ÉÉ(Z)"))</f>
        <v>1</v>
      </c>
      <c r="AB38" s="405"/>
      <c r="AC38" s="406"/>
      <c r="AD38" s="406"/>
      <c r="AE38" s="407">
        <f t="shared" si="14"/>
        <v>14</v>
      </c>
    </row>
    <row r="39" spans="1:33" s="126" customFormat="1" ht="15.75" customHeight="1" x14ac:dyDescent="0.2">
      <c r="A39" s="398"/>
      <c r="B39" s="399"/>
      <c r="C39" s="400" t="s">
        <v>363</v>
      </c>
      <c r="D39" s="998"/>
      <c r="E39" s="999"/>
      <c r="F39" s="1000"/>
      <c r="G39" s="540">
        <f>IF(COUNTIF(G$12:G$31,"GYJ")+COUNTIF(G$12:G$31,"GYJ(Z)")+COUNTIF(BÜIGSZAK!G$11:G$79,"GYJ")+COUNTIF(BÜIGSZAK!G$11:G$79,"GYJ(Z)")=0,"0",COUNTIF(G$12:G$31,"GYJ")+COUNTIF(G$12:G$31,"GYJ(Z)")+COUNTIF(BÜIGSZAK!G$11:G$79,"GYJ")+COUNTIF(BÜIGSZAK!G$11:G$79,"GYJ(Z)"))</f>
        <v>1</v>
      </c>
      <c r="H39" s="402" t="str">
        <f>IF(COUNTIF(I12:I27,"GYJ")=0,"",COUNTIF(I12:I27,"GYJ"))</f>
        <v/>
      </c>
      <c r="I39" s="403"/>
      <c r="J39" s="404"/>
      <c r="K39" s="540">
        <f>IF(COUNTIF(K$12:K$31,"GYJ")+COUNTIF(K$12:K$31,"GYJ(Z)")+COUNTIF(BÜIGSZAK!K$11:K$79,"GYJ")+COUNTIF(BÜIGSZAK!K$11:K$79,"GYJ(Z)")=0,"0",COUNTIF(K$12:K$31,"GYJ")+COUNTIF(K$12:K$31,"GYJ(Z)")+COUNTIF(BÜIGSZAK!K$11:K$79,"GYJ")+COUNTIF(BÜIGSZAK!K$11:K$79,"GYJ(Z)"))</f>
        <v>4</v>
      </c>
      <c r="L39" s="402"/>
      <c r="M39" s="403"/>
      <c r="N39" s="404"/>
      <c r="O39" s="540">
        <f>IF(COUNTIF(O$12:O$31,"GYJ")+COUNTIF(O$12:O$31,"GYJ(Z)")+COUNTIF(BÜIGSZAK!O$11:O$79,"GYJ")+COUNTIF(BÜIGSZAK!O$11:O$79,"GYJ(Z)")=0,"0",COUNTIF(O$12:O$31,"GYJ")+COUNTIF(O$12:O$31,"GYJ(Z)")+COUNTIF(BÜIGSZAK!O$11:O$79,"GYJ")+COUNTIF(BÜIGSZAK!O$11:O$79,"GYJ(Z)"))</f>
        <v>3</v>
      </c>
      <c r="P39" s="402"/>
      <c r="Q39" s="403"/>
      <c r="R39" s="404"/>
      <c r="S39" s="540">
        <f>IF(COUNTIF(S$12:S$31,"GYJ")+COUNTIF(S$12:S$31,"GYJ(Z)")+COUNTIF(BÜIGSZAK!S$11:S$79,"GYJ")+COUNTIF(BÜIGSZAK!S$11:S$79,"GYJ(Z)")=0,"0",COUNTIF(S$12:S$31,"GYJ")+COUNTIF(S$12:S$31,"GYJ(Z)")+COUNTIF(BÜIGSZAK!S$11:S$79,"GYJ")+COUNTIF(BÜIGSZAK!S$11:S$79,"GYJ(Z)"))</f>
        <v>4</v>
      </c>
      <c r="T39" s="402" t="str">
        <f>IF(COUNTIF(U12:U27,"GYJ")=0,"",COUNTIF(U12:U27,"GYJ"))</f>
        <v/>
      </c>
      <c r="U39" s="403"/>
      <c r="V39" s="404"/>
      <c r="W39" s="540">
        <f>IF(COUNTIF(W$12:W$31,"GYJ")+COUNTIF(W$12:W$31,"GYJ(Z)")+COUNTIF(BÜIGSZAK!W$11:W$79,"GYJ")+COUNTIF(BÜIGSZAK!W$11:W$79,"GYJ(Z)")=0,"0",COUNTIF(W$12:W$31,"GYJ")+COUNTIF(W$12:W$31,"GYJ(Z)")+COUNTIF(BÜIGSZAK!W$11:W$79,"GYJ")+COUNTIF(BÜIGSZAK!W$11:W$79,"GYJ(Z)"))</f>
        <v>3</v>
      </c>
      <c r="X39" s="402" t="str">
        <f>IF(COUNTIF(Y12:Y27,"GYJ")=0,"",COUNTIF(Y12:Y27,"GYJ"))</f>
        <v/>
      </c>
      <c r="Y39" s="403"/>
      <c r="Z39" s="404"/>
      <c r="AA39" s="540">
        <f>IF(COUNTIF(AA$12:AA$31,"GYJ")+COUNTIF(AA$12:AA$31,"GYJ(Z)")+COUNTIF(BÜIGSZAK!AA$11:AA$79,"GYJ")+COUNTIF(BÜIGSZAK!AA$11:AA$79,"GYJ(Z)")=0,"0",COUNTIF(AA$12:AA$31,"GYJ")+COUNTIF(AA$12:AA$31,"GYJ(Z)")+COUNTIF(BÜIGSZAK!AA$11:AA$79,"GYJ")+COUNTIF(BÜIGSZAK!AA$11:AA$79,"GYJ(Z)"))</f>
        <v>5</v>
      </c>
      <c r="AB39" s="405"/>
      <c r="AC39" s="406"/>
      <c r="AD39" s="406"/>
      <c r="AE39" s="407">
        <f t="shared" si="14"/>
        <v>20</v>
      </c>
    </row>
    <row r="40" spans="1:33" s="126" customFormat="1" ht="15.75" customHeight="1" x14ac:dyDescent="0.2">
      <c r="A40" s="398"/>
      <c r="B40" s="399"/>
      <c r="C40" s="408" t="s">
        <v>364</v>
      </c>
      <c r="D40" s="998"/>
      <c r="E40" s="999"/>
      <c r="F40" s="1000"/>
      <c r="G40" s="540">
        <f>IF(COUNTIF(G$12:G$31,"K")+COUNTIF(G$12:G$31,"K(Z)")+COUNTIF(BÜIGSZAK!G$11:G$79,"K")+COUNTIF(BÜIGSZAK!G$11:G$79,"K(Z)")=0,"0",COUNTIF(G$12:G$31,"K")+COUNTIF(G$12:G$31,"K(Z)")+COUNTIF(BÜIGSZAK!G$11:G$79,"K")+COUNTIF(BÜIGSZAK!G$11:G$79,"K(Z)"))</f>
        <v>3</v>
      </c>
      <c r="H40" s="402" t="str">
        <f>IF(COUNTIF(I12:I27,"K")=0,"",COUNTIF(I12:I27,"K"))</f>
        <v/>
      </c>
      <c r="I40" s="403"/>
      <c r="J40" s="404"/>
      <c r="K40" s="540">
        <f>IF(COUNTIF(K$12:K$31,"K")+COUNTIF(K$12:K$31,"K(Z)")+COUNTIF(BÜIGSZAK!K$11:K$79,"K")+COUNTIF(BÜIGSZAK!K$11:K$79,"K(Z)")=0,"0",COUNTIF(K$12:K$31,"K")+COUNTIF(K$12:K$31,"K(Z)")+COUNTIF(BÜIGSZAK!K$11:K$79,"K")+COUNTIF(BÜIGSZAK!K$11:K$79,"K(Z)"))</f>
        <v>4</v>
      </c>
      <c r="L40" s="402"/>
      <c r="M40" s="403"/>
      <c r="N40" s="404"/>
      <c r="O40" s="540">
        <f>IF(COUNTIF(O$12:O$31,"K")+COUNTIF(O$12:O$31,"K(Z)")+COUNTIF(BÜIGSZAK!O$11:O$79,"K")+COUNTIF(BÜIGSZAK!O$11:O$79,"K(Z)")=0,"0",COUNTIF(O$12:O$31,"K")+COUNTIF(O$12:O$31,"K(Z)")+COUNTIF(BÜIGSZAK!O$11:O$79,"K")+COUNTIF(BÜIGSZAK!O$11:O$79,"K(Z)"))</f>
        <v>5</v>
      </c>
      <c r="P40" s="402"/>
      <c r="Q40" s="403"/>
      <c r="R40" s="404"/>
      <c r="S40" s="540">
        <f>IF(COUNTIF(S$12:S$31,"K")+COUNTIF(S$12:S$31,"K(Z)")+COUNTIF(BÜIGSZAK!S$11:S$79,"K")+COUNTIF(BÜIGSZAK!S$11:S$79,"K(Z)")=0,"0",COUNTIF(S$12:S$31,"K")+COUNTIF(S$12:S$31,"K(Z)")+COUNTIF(BÜIGSZAK!S$11:S$79,"K")+COUNTIF(BÜIGSZAK!S$11:S$79,"K(Z)"))</f>
        <v>5</v>
      </c>
      <c r="T40" s="402" t="str">
        <f>IF(COUNTIF(U12:U27,"K")=0,"",COUNTIF(U12:U27,"K"))</f>
        <v/>
      </c>
      <c r="U40" s="403"/>
      <c r="V40" s="404"/>
      <c r="W40" s="540">
        <f>IF(COUNTIF(W$12:W$31,"K")+COUNTIF(W$12:W$31,"K(Z)")+COUNTIF(BÜIGSZAK!W$11:W$79,"K")+COUNTIF(BÜIGSZAK!W$11:W$79,"K(Z)")=0,"0",COUNTIF(W$12:W$31,"K")+COUNTIF(W$12:W$31,"K(Z)")+COUNTIF(BÜIGSZAK!W$11:W$79,"K")+COUNTIF(BÜIGSZAK!W$11:W$79,"K(Z)"))</f>
        <v>6</v>
      </c>
      <c r="X40" s="402" t="str">
        <f>IF(COUNTIF(Y12:Y27,"K")=0,"",COUNTIF(Y12:Y27,"K"))</f>
        <v/>
      </c>
      <c r="Y40" s="403"/>
      <c r="Z40" s="404"/>
      <c r="AA40" s="540">
        <f>IF(COUNTIF(AA$12:AA$31,"K")+COUNTIF(AA$12:AA$31,"K(Z)")+COUNTIF(BÜIGSZAK!AA$11:AA$79,"K")+COUNTIF(BÜIGSZAK!AA$11:AA$79,"K(Z)")=0,"0",COUNTIF(AA$12:AA$31,"K")+COUNTIF(AA$12:AA$31,"K(Z)")+COUNTIF(BÜIGSZAK!AA$11:AA$79,"K")+COUNTIF(BÜIGSZAK!AA$11:AA$79,"K(Z)"))</f>
        <v>4</v>
      </c>
      <c r="AB40" s="405"/>
      <c r="AC40" s="406"/>
      <c r="AD40" s="406"/>
      <c r="AE40" s="407">
        <f t="shared" si="14"/>
        <v>27</v>
      </c>
    </row>
    <row r="41" spans="1:33" s="126" customFormat="1" ht="15.75" customHeight="1" x14ac:dyDescent="0.2">
      <c r="A41" s="398"/>
      <c r="B41" s="399"/>
      <c r="C41" s="400" t="s">
        <v>21</v>
      </c>
      <c r="D41" s="998"/>
      <c r="E41" s="999"/>
      <c r="F41" s="1000"/>
      <c r="G41" s="540" t="str">
        <f>IF(COUNTIF(G$12:G$31,"AV")+COUNTIF(BÜIGSZAK!G$11:G$79,"AV")=0,"0",COUNTIF(G$12:G$31,"AV")+COUNTIF(BÜIGSZAK!G$11:G$79,"AV"))</f>
        <v>0</v>
      </c>
      <c r="H41" s="402" t="str">
        <f>IF(COUNTIF(I12:I27,"AV")=0,"",COUNTIF(I12:I27,"AV"))</f>
        <v/>
      </c>
      <c r="I41" s="403"/>
      <c r="J41" s="404"/>
      <c r="K41" s="540" t="str">
        <f>IF(COUNTIF(K$12:K$31,"AV")+COUNTIF(BÜIGSZAK!K$11:K$79,"AV")=0,"0",COUNTIF(K$12:K$31,"AV")+COUNTIF(BÜIGSZAK!K$11:K$79,"AV"))</f>
        <v>0</v>
      </c>
      <c r="L41" s="402"/>
      <c r="M41" s="403"/>
      <c r="N41" s="404"/>
      <c r="O41" s="540" t="str">
        <f>IF(COUNTIF(O$12:O$31,"AV")+COUNTIF(BÜIGSZAK!O$11:O$79,"AV")=0,"0",COUNTIF(O$12:O$31,"AV")+COUNTIF(BÜIGSZAK!O$11:O$79,"AV"))</f>
        <v>0</v>
      </c>
      <c r="P41" s="402"/>
      <c r="Q41" s="403"/>
      <c r="R41" s="404"/>
      <c r="S41" s="540" t="str">
        <f>IF(COUNTIF(S$12:S$31,"AV")+COUNTIF(BÜIGSZAK!S$11:S$79,"AV")=0,"0",COUNTIF(S$12:S$31,"AV")+COUNTIF(BÜIGSZAK!S$11:S$79,"AV"))</f>
        <v>0</v>
      </c>
      <c r="T41" s="402" t="str">
        <f>IF(COUNTIF(U12:U27,"AV")=0,"",COUNTIF(U12:U27,"AV"))</f>
        <v/>
      </c>
      <c r="U41" s="403"/>
      <c r="V41" s="404"/>
      <c r="W41" s="540" t="str">
        <f>IF(COUNTIF(W$12:W$31,"AV")+COUNTIF(BÜIGSZAK!W$11:W$79,"AV")=0,"0",COUNTIF(W$12:W$31,"AV")+COUNTIF(BÜIGSZAK!W$11:W$79,"AV"))</f>
        <v>0</v>
      </c>
      <c r="X41" s="402" t="str">
        <f>IF(COUNTIF(Y12:Y27,"AV")=0,"",COUNTIF(Y12:Y27,"AV"))</f>
        <v/>
      </c>
      <c r="Y41" s="403"/>
      <c r="Z41" s="404"/>
      <c r="AA41" s="540" t="str">
        <f>IF(COUNTIF(AA$12:AA$31,"AV")+COUNTIF(BÜIGSZAK!AA$11:AA$79,"AV")=0,"0",COUNTIF(AA$12:AA$31,"AV")+COUNTIF(BÜIGSZAK!AA$11:AA$79,"AV"))</f>
        <v>0</v>
      </c>
      <c r="AB41" s="405"/>
      <c r="AC41" s="406"/>
      <c r="AD41" s="406"/>
      <c r="AE41" s="407">
        <f t="shared" si="14"/>
        <v>0</v>
      </c>
    </row>
    <row r="42" spans="1:33" s="126" customFormat="1" ht="15.75" customHeight="1" x14ac:dyDescent="0.2">
      <c r="A42" s="398"/>
      <c r="B42" s="399"/>
      <c r="C42" s="400" t="s">
        <v>119</v>
      </c>
      <c r="D42" s="998"/>
      <c r="E42" s="999"/>
      <c r="F42" s="1000"/>
      <c r="G42" s="540" t="str">
        <f>IF(COUNTIF(G$12:G$31,"KV")+COUNTIF(BÜIGSZAK!G$11:G$79,"KV")=0,"0",COUNTIF(G$12:G$31,"KV")+COUNTIF(BÜIGSZAK!G$11:G$79,"KV"))</f>
        <v>0</v>
      </c>
      <c r="H42" s="402" t="str">
        <f>IF(COUNTIF(I12:I27,"KV")=0,"",COUNTIF(I12:I27,"KV"))</f>
        <v/>
      </c>
      <c r="I42" s="403"/>
      <c r="J42" s="404"/>
      <c r="K42" s="540" t="str">
        <f>IF(COUNTIF(K$12:K$31,"KV")+COUNTIF(BÜIGSZAK!K$11:K$79,"KV")=0,"0",COUNTIF(K$12:K$31,"KV")+COUNTIF(BÜIGSZAK!K$11:K$79,"KV"))</f>
        <v>0</v>
      </c>
      <c r="L42" s="402"/>
      <c r="M42" s="403"/>
      <c r="N42" s="404"/>
      <c r="O42" s="540" t="str">
        <f>IF(COUNTIF(O$12:O$31,"KV")+COUNTIF(BÜIGSZAK!O$11:O$79,"KV")=0,"0",COUNTIF(O$12:O$31,"KV")+COUNTIF(BÜIGSZAK!O$11:O$79,"KV"))</f>
        <v>0</v>
      </c>
      <c r="P42" s="402"/>
      <c r="Q42" s="403"/>
      <c r="R42" s="404"/>
      <c r="S42" s="540" t="str">
        <f>IF(COUNTIF(S$12:S$31,"KV")+COUNTIF(BÜIGSZAK!S$11:S$79,"KV")=0,"0",COUNTIF(S$12:S$31,"KV")+COUNTIF(BÜIGSZAK!S$11:S$79,"KV"))</f>
        <v>0</v>
      </c>
      <c r="T42" s="402" t="str">
        <f>IF(COUNTIF(U12:U27,"KV")=0,"",COUNTIF(U12:U27,"KV"))</f>
        <v/>
      </c>
      <c r="U42" s="403"/>
      <c r="V42" s="404"/>
      <c r="W42" s="540" t="str">
        <f>IF(COUNTIF(W$12:W$31,"KV")+COUNTIF(BÜIGSZAK!W$11:W$79,"KV")=0,"0",COUNTIF(W$12:W$31,"KV")+COUNTIF(BÜIGSZAK!W$11:W$79,"KV"))</f>
        <v>0</v>
      </c>
      <c r="X42" s="402" t="str">
        <f>IF(COUNTIF(Y12:Y27,"KV")=0,"",COUNTIF(Y12:Y27,"KV"))</f>
        <v/>
      </c>
      <c r="Y42" s="403"/>
      <c r="Z42" s="404"/>
      <c r="AA42" s="540" t="str">
        <f>IF(COUNTIF(AA$12:AA$31,"KV")+COUNTIF(BÜIGSZAK!AA$11:AA$79,"KV")=0,"0",COUNTIF(AA$12:AA$31,"KV")+COUNTIF(BÜIGSZAK!AA$11:AA$79,"KV"))</f>
        <v>0</v>
      </c>
      <c r="AB42" s="405"/>
      <c r="AC42" s="406"/>
      <c r="AD42" s="406"/>
      <c r="AE42" s="407">
        <f t="shared" si="14"/>
        <v>0</v>
      </c>
    </row>
    <row r="43" spans="1:33" s="126" customFormat="1" ht="15.75" customHeight="1" x14ac:dyDescent="0.2">
      <c r="A43" s="398"/>
      <c r="B43" s="399"/>
      <c r="C43" s="400" t="s">
        <v>120</v>
      </c>
      <c r="D43" s="998"/>
      <c r="E43" s="999"/>
      <c r="F43" s="1000"/>
      <c r="G43" s="540" t="str">
        <f>IF(COUNTIF(G$12:G$31,"SZG")+COUNTIF(BÜIGSZAK!G$11:G$79,"SZG")=0,"0",COUNTIF(G$12:G$31,"SZG")+COUNTIF(BÜIGSZAK!G$11:G$79,"SZG"))</f>
        <v>0</v>
      </c>
      <c r="H43" s="402" t="str">
        <f>IF(COUNTIF(I12:I27,"SZG")=0,"",COUNTIF(I12:I27,"SZG"))</f>
        <v/>
      </c>
      <c r="I43" s="403"/>
      <c r="J43" s="404"/>
      <c r="K43" s="540" t="str">
        <f>IF(COUNTIF(K$12:K$31,"SZG")+COUNTIF(BÜIGSZAK!K$11:K$79,"SZG")=0,"0",COUNTIF(K$12:K$31,"SZG")+COUNTIF(BÜIGSZAK!K$11:K$79,"SZG"))</f>
        <v>0</v>
      </c>
      <c r="L43" s="402"/>
      <c r="M43" s="403"/>
      <c r="N43" s="404"/>
      <c r="O43" s="540" t="str">
        <f>IF(COUNTIF(O$12:O$31,"SZG")+COUNTIF(BÜIGSZAK!O$11:O$79,"SZG")=0,"0",COUNTIF(O$12:O$31,"SZG")+COUNTIF(BÜIGSZAK!O$11:O$79,"SZG"))</f>
        <v>0</v>
      </c>
      <c r="P43" s="402"/>
      <c r="Q43" s="403"/>
      <c r="R43" s="404"/>
      <c r="S43" s="540">
        <f>IF(COUNTIF(S$12:S$31,"SZG")+COUNTIF(BÜIGSZAK!S$11:S$79,"SZG")=0,"0",COUNTIF(S$12:S$31,"SZG")+COUNTIF(BÜIGSZAK!S$11:S$79,"SZG"))</f>
        <v>1</v>
      </c>
      <c r="T43" s="402" t="str">
        <f>IF(COUNTIF(U12:U27,"SZG")=0,"",COUNTIF(U12:U27,"SZG"))</f>
        <v/>
      </c>
      <c r="U43" s="403"/>
      <c r="V43" s="404"/>
      <c r="W43" s="540">
        <f>IF(COUNTIF(W$12:W$31,"SZG")+COUNTIF(BÜIGSZAK!W$11:W$79,"SZG")=0,"0",COUNTIF(W$12:W$31,"SZG")+COUNTIF(BÜIGSZAK!W$11:W$79,"SZG"))</f>
        <v>1</v>
      </c>
      <c r="X43" s="402" t="str">
        <f>IF(COUNTIF(Y12:Y27,"SZG")=0,"",COUNTIF(Y12:Y27,"SZG"))</f>
        <v/>
      </c>
      <c r="Y43" s="403"/>
      <c r="Z43" s="404"/>
      <c r="AA43" s="540" t="str">
        <f>IF(COUNTIF(AA$12:AA$31,"SZG")+COUNTIF(BÜIGSZAK!AA$11:AA$79,"SZG")=0,"0",COUNTIF(AA$12:AA$31,"SZG")+COUNTIF(BÜIGSZAK!AA$11:AA$79,"SZG"))</f>
        <v>0</v>
      </c>
      <c r="AB43" s="405"/>
      <c r="AC43" s="406"/>
      <c r="AD43" s="406"/>
      <c r="AE43" s="407">
        <f t="shared" si="14"/>
        <v>2</v>
      </c>
    </row>
    <row r="44" spans="1:33" s="126" customFormat="1" ht="15.75" customHeight="1" x14ac:dyDescent="0.2">
      <c r="A44" s="398"/>
      <c r="B44" s="399"/>
      <c r="C44" s="400" t="s">
        <v>121</v>
      </c>
      <c r="D44" s="998"/>
      <c r="E44" s="999"/>
      <c r="F44" s="1000"/>
      <c r="G44" s="540" t="str">
        <f>IF(COUNTIF(G$12:G$31,"ZV")+COUNTIF(BÜIGSZAK!G$11:G$79,"ZV")=0,"0",COUNTIF(G$12:G$31,"ZV")+COUNTIF(BÜIGSZAK!G$11:G$79,"ZV"))</f>
        <v>0</v>
      </c>
      <c r="H44" s="402" t="str">
        <f>IF(COUNTIF(I12:I27,"ZV")=0,"",COUNTIF(I12:I27,"ZV"))</f>
        <v/>
      </c>
      <c r="I44" s="403"/>
      <c r="J44" s="404"/>
      <c r="K44" s="540" t="str">
        <f>IF(COUNTIF(K$12:K$31,"ZV")+COUNTIF(BÜIGSZAK!K$11:K$79,"ZV")=0,"0",COUNTIF(K$12:K$31,"ZV")+COUNTIF(BÜIGSZAK!K$11:K$79,"ZV"))</f>
        <v>0</v>
      </c>
      <c r="L44" s="402"/>
      <c r="M44" s="403"/>
      <c r="N44" s="404"/>
      <c r="O44" s="540" t="str">
        <f>IF(COUNTIF(O$12:O$31,"ZV")+COUNTIF(BÜIGSZAK!O$11:O$79,"ZV")=0,"0",COUNTIF(O$12:O$31,"ZV")+COUNTIF(BÜIGSZAK!O$11:O$79,"ZV"))</f>
        <v>0</v>
      </c>
      <c r="P44" s="402"/>
      <c r="Q44" s="403"/>
      <c r="R44" s="404"/>
      <c r="S44" s="540" t="str">
        <f>IF(COUNTIF(S$12:S$31,"ZV")+COUNTIF(BÜIGSZAK!S$11:S$79,"ZV")=0,"0",COUNTIF(S$12:S$31,"ZV")+COUNTIF(BÜIGSZAK!S$11:S$79,"ZV"))</f>
        <v>0</v>
      </c>
      <c r="T44" s="402" t="str">
        <f>IF(COUNTIF(U12:U27,"ZV")=0,"",COUNTIF(U12:U27,"ZV"))</f>
        <v/>
      </c>
      <c r="U44" s="403"/>
      <c r="V44" s="404"/>
      <c r="W44" s="540" t="str">
        <f>IF(COUNTIF(W$12:W$31,"ZV")+COUNTIF(BÜIGSZAK!W$11:W$79,"ZV")=0,"0",COUNTIF(W$12:W$31,"ZV")+COUNTIF(BÜIGSZAK!W$11:W$79,"ZV"))</f>
        <v>0</v>
      </c>
      <c r="X44" s="409" t="str">
        <f>IF(COUNTIF(Y12:Y27,"ZV")=0,"",COUNTIF(Y12:Y27,"ZV"))</f>
        <v/>
      </c>
      <c r="Y44" s="410"/>
      <c r="Z44" s="411"/>
      <c r="AA44" s="540">
        <f>IF(COUNTIF(AA$12:AA$31,"ZV")+COUNTIF(BÜIGSZAK!AA$11:AA$79,"ZV")=0,"0",COUNTIF(AA$12:AA$31,"ZV")+COUNTIF(BÜIGSZAK!AA$11:AA$79,"ZV"))</f>
        <v>3</v>
      </c>
      <c r="AB44" s="405"/>
      <c r="AC44" s="406"/>
      <c r="AD44" s="406"/>
      <c r="AE44" s="407">
        <f>SUM(G44,K44,O44,S44,W44,AA44)</f>
        <v>3</v>
      </c>
    </row>
    <row r="45" spans="1:33" s="126" customFormat="1" ht="15.75" customHeight="1" thickBot="1" x14ac:dyDescent="0.25">
      <c r="A45" s="428"/>
      <c r="B45" s="429"/>
      <c r="C45" s="430" t="s">
        <v>27</v>
      </c>
      <c r="D45" s="995"/>
      <c r="E45" s="996"/>
      <c r="F45" s="997"/>
      <c r="G45" s="431">
        <f>IF(SUM(G36:G44)=0,"",SUM(G36:G44))</f>
        <v>8</v>
      </c>
      <c r="H45" s="995" t="str">
        <f>IF(SUM(I36:I44)=0,"",SUM(I36:I44))</f>
        <v/>
      </c>
      <c r="I45" s="996"/>
      <c r="J45" s="997"/>
      <c r="K45" s="431">
        <f>IF(SUM(K36:K44)=0,"",SUM(K36:K44))</f>
        <v>10</v>
      </c>
      <c r="L45" s="995"/>
      <c r="M45" s="996"/>
      <c r="N45" s="997"/>
      <c r="O45" s="431">
        <f>IF(SUM(O36:O44)=0,"",SUM(O36:O44))</f>
        <v>11</v>
      </c>
      <c r="P45" s="995"/>
      <c r="Q45" s="996"/>
      <c r="R45" s="997"/>
      <c r="S45" s="431">
        <f>IF(SUM(S36:S44)=0,"",SUM(S36:S44))</f>
        <v>13</v>
      </c>
      <c r="T45" s="995" t="str">
        <f>IF(SUM(U36:U44)=0,"",SUM(U36:U44))</f>
        <v/>
      </c>
      <c r="U45" s="996"/>
      <c r="V45" s="997"/>
      <c r="W45" s="431">
        <f>IF(SUM(W36:W44)=0,"",SUM(W36:W44))</f>
        <v>12</v>
      </c>
      <c r="X45" s="432"/>
      <c r="Y45" s="433"/>
      <c r="Z45" s="434"/>
      <c r="AA45" s="431">
        <f>IF(SUM(AA36:AA44)=0,"",SUM(AA36:AA44))</f>
        <v>13</v>
      </c>
      <c r="AB45" s="995"/>
      <c r="AC45" s="996"/>
      <c r="AD45" s="997"/>
      <c r="AE45" s="435">
        <f t="shared" si="14"/>
        <v>67</v>
      </c>
    </row>
    <row r="46" spans="1:33" s="77" customFormat="1" ht="13.5" thickTop="1" x14ac:dyDescent="0.2">
      <c r="A46" s="175"/>
    </row>
    <row r="47" spans="1:33" s="77" customFormat="1" x14ac:dyDescent="0.2">
      <c r="A47" s="175"/>
      <c r="C47" s="258" t="s">
        <v>354</v>
      </c>
      <c r="D47" s="671">
        <f t="shared" ref="D47:T47" si="15">D33+E33</f>
        <v>424</v>
      </c>
      <c r="E47" s="671"/>
      <c r="F47" s="671"/>
      <c r="G47" s="671"/>
      <c r="H47" s="671">
        <f t="shared" si="15"/>
        <v>382</v>
      </c>
      <c r="I47" s="671"/>
      <c r="J47" s="671"/>
      <c r="K47" s="671"/>
      <c r="L47" s="671">
        <f t="shared" si="15"/>
        <v>476</v>
      </c>
      <c r="M47" s="671"/>
      <c r="N47" s="671"/>
      <c r="O47" s="671"/>
      <c r="P47" s="671">
        <f t="shared" si="15"/>
        <v>392</v>
      </c>
      <c r="Q47" s="671"/>
      <c r="R47" s="671"/>
      <c r="S47" s="671"/>
      <c r="T47" s="671">
        <f t="shared" si="15"/>
        <v>434</v>
      </c>
      <c r="U47" s="671"/>
      <c r="V47" s="671"/>
      <c r="W47" s="671"/>
      <c r="X47" s="671">
        <f>X33+Y33</f>
        <v>308</v>
      </c>
    </row>
    <row r="48" spans="1:33" s="77" customFormat="1" x14ac:dyDescent="0.2">
      <c r="A48" s="175"/>
    </row>
  </sheetData>
  <protectedRanges>
    <protectedRange sqref="C35" name="Tartomány4"/>
    <protectedRange sqref="C17 C15" name="Tartomány1_2_1"/>
    <protectedRange sqref="C16" name="Tartomány1_2_1_1_1"/>
    <protectedRange sqref="C18" name="Tartomány1_2_1_2"/>
    <protectedRange sqref="C45" name="Tartomány4_1_1_1"/>
    <protectedRange sqref="C44" name="Tartomány4_1_1_1_1"/>
  </protectedRanges>
  <mergeCells count="55">
    <mergeCell ref="B26:C26"/>
    <mergeCell ref="T6:AA6"/>
    <mergeCell ref="G8:G9"/>
    <mergeCell ref="A1:AE1"/>
    <mergeCell ref="A2:AE2"/>
    <mergeCell ref="A3:AE3"/>
    <mergeCell ref="A4:AE4"/>
    <mergeCell ref="A5:AE5"/>
    <mergeCell ref="A34:S34"/>
    <mergeCell ref="A35:S35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A6:A9"/>
    <mergeCell ref="B6:B9"/>
    <mergeCell ref="C6:C9"/>
    <mergeCell ref="A28:U28"/>
    <mergeCell ref="AB29:AE29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24:S24"/>
    <mergeCell ref="V24:AE24"/>
    <mergeCell ref="D6:S6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H45:J45"/>
    <mergeCell ref="L45:N45"/>
    <mergeCell ref="P45:R45"/>
    <mergeCell ref="T45:V45"/>
    <mergeCell ref="AB45:AD45"/>
  </mergeCells>
  <pageMargins left="0.25" right="0.25" top="0.75" bottom="0.75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6"/>
  <sheetViews>
    <sheetView topLeftCell="U16" zoomScale="90" zoomScaleNormal="90" workbookViewId="0">
      <selection activeCell="C29" sqref="C29:C30"/>
    </sheetView>
  </sheetViews>
  <sheetFormatPr defaultColWidth="9.33203125" defaultRowHeight="12.75" x14ac:dyDescent="0.2"/>
  <cols>
    <col min="1" max="1" width="15.33203125" style="1" customWidth="1"/>
    <col min="2" max="2" width="9.33203125" style="1" customWidth="1"/>
    <col min="3" max="3" width="62" style="1" customWidth="1"/>
    <col min="4" max="28" width="9.33203125" style="1" customWidth="1"/>
    <col min="29" max="29" width="12.1640625" style="1" customWidth="1"/>
    <col min="30" max="30" width="9.33203125" style="1" customWidth="1"/>
    <col min="31" max="31" width="12.83203125" style="1" customWidth="1"/>
    <col min="32" max="32" width="73" style="1" bestFit="1" customWidth="1"/>
    <col min="33" max="33" width="26.1640625" style="1" customWidth="1"/>
    <col min="34" max="16384" width="9.33203125" style="1"/>
  </cols>
  <sheetData>
    <row r="1" spans="1:34" ht="22.5" x14ac:dyDescent="0.2">
      <c r="A1" s="1072" t="s">
        <v>17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  <c r="T1" s="1072"/>
      <c r="U1" s="1072"/>
      <c r="V1" s="1072"/>
      <c r="W1" s="1072"/>
      <c r="X1" s="1072"/>
      <c r="Y1" s="1072"/>
      <c r="Z1" s="1072"/>
      <c r="AA1" s="1072"/>
      <c r="AB1" s="1072"/>
      <c r="AC1" s="1072"/>
      <c r="AD1" s="1072"/>
      <c r="AE1" s="1072"/>
      <c r="AF1" s="77"/>
      <c r="AG1" s="77"/>
    </row>
    <row r="2" spans="1:34" ht="22.5" x14ac:dyDescent="0.2">
      <c r="A2" s="988" t="s">
        <v>127</v>
      </c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  <c r="AF2" s="77"/>
      <c r="AG2" s="77"/>
    </row>
    <row r="3" spans="1:34" ht="22.5" x14ac:dyDescent="0.2">
      <c r="A3" s="1028" t="s">
        <v>133</v>
      </c>
      <c r="B3" s="1028"/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N3" s="1028"/>
      <c r="O3" s="1028"/>
      <c r="P3" s="1028"/>
      <c r="Q3" s="1028"/>
      <c r="R3" s="1028"/>
      <c r="S3" s="1028"/>
      <c r="T3" s="1028"/>
      <c r="U3" s="1028"/>
      <c r="V3" s="1028"/>
      <c r="W3" s="1028"/>
      <c r="X3" s="1028"/>
      <c r="Y3" s="1028"/>
      <c r="Z3" s="1028"/>
      <c r="AA3" s="1028"/>
      <c r="AB3" s="1028"/>
      <c r="AC3" s="1028"/>
      <c r="AD3" s="1028"/>
      <c r="AE3" s="1028"/>
      <c r="AF3" s="77"/>
      <c r="AG3" s="77"/>
    </row>
    <row r="4" spans="1:34" ht="22.5" x14ac:dyDescent="0.2">
      <c r="A4" s="988" t="s">
        <v>338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988"/>
      <c r="N4" s="988"/>
      <c r="O4" s="988"/>
      <c r="P4" s="988"/>
      <c r="Q4" s="988"/>
      <c r="R4" s="988"/>
      <c r="S4" s="988"/>
      <c r="T4" s="988"/>
      <c r="U4" s="988"/>
      <c r="V4" s="988"/>
      <c r="W4" s="988"/>
      <c r="X4" s="988"/>
      <c r="Y4" s="988"/>
      <c r="Z4" s="988"/>
      <c r="AA4" s="988"/>
      <c r="AB4" s="988"/>
      <c r="AC4" s="988"/>
      <c r="AD4" s="988"/>
      <c r="AE4" s="988"/>
      <c r="AF4" s="77"/>
      <c r="AG4" s="77"/>
    </row>
    <row r="5" spans="1:34" ht="23.25" thickBot="1" x14ac:dyDescent="0.25">
      <c r="A5" s="987" t="s">
        <v>336</v>
      </c>
      <c r="B5" s="987"/>
      <c r="C5" s="987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987"/>
      <c r="P5" s="987"/>
      <c r="Q5" s="987"/>
      <c r="R5" s="987"/>
      <c r="S5" s="987"/>
      <c r="T5" s="987"/>
      <c r="U5" s="987"/>
      <c r="V5" s="987"/>
      <c r="W5" s="987"/>
      <c r="X5" s="987"/>
      <c r="Y5" s="987"/>
      <c r="Z5" s="987"/>
      <c r="AA5" s="987"/>
      <c r="AB5" s="987"/>
      <c r="AC5" s="987"/>
      <c r="AD5" s="987"/>
      <c r="AE5" s="987"/>
      <c r="AF5" s="77"/>
      <c r="AG5" s="77"/>
    </row>
    <row r="6" spans="1:34" ht="14.25" thickTop="1" thickBot="1" x14ac:dyDescent="0.25">
      <c r="A6" s="1099" t="s">
        <v>14</v>
      </c>
      <c r="B6" s="1102" t="s">
        <v>15</v>
      </c>
      <c r="C6" s="1105" t="s">
        <v>16</v>
      </c>
      <c r="D6" s="1054"/>
      <c r="E6" s="1054"/>
      <c r="F6" s="1054"/>
      <c r="G6" s="1054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075" t="s">
        <v>126</v>
      </c>
      <c r="AC6" s="1076"/>
      <c r="AD6" s="1076"/>
      <c r="AE6" s="1077"/>
      <c r="AF6" s="1073" t="s">
        <v>137</v>
      </c>
      <c r="AG6" s="1004" t="s">
        <v>138</v>
      </c>
    </row>
    <row r="7" spans="1:34" ht="13.5" thickBot="1" x14ac:dyDescent="0.25">
      <c r="A7" s="1100"/>
      <c r="B7" s="1103"/>
      <c r="C7" s="1106"/>
      <c r="D7" s="1050" t="s">
        <v>2</v>
      </c>
      <c r="E7" s="1051"/>
      <c r="F7" s="1051"/>
      <c r="G7" s="1052"/>
      <c r="H7" s="1051" t="s">
        <v>3</v>
      </c>
      <c r="I7" s="1051"/>
      <c r="J7" s="1051"/>
      <c r="K7" s="1053"/>
      <c r="L7" s="1051" t="s">
        <v>4</v>
      </c>
      <c r="M7" s="1051"/>
      <c r="N7" s="1051"/>
      <c r="O7" s="1052"/>
      <c r="P7" s="1051" t="s">
        <v>5</v>
      </c>
      <c r="Q7" s="1051"/>
      <c r="R7" s="1051"/>
      <c r="S7" s="1052"/>
      <c r="T7" s="1051" t="s">
        <v>6</v>
      </c>
      <c r="U7" s="1051"/>
      <c r="V7" s="1051"/>
      <c r="W7" s="1052"/>
      <c r="X7" s="1051" t="s">
        <v>7</v>
      </c>
      <c r="Y7" s="1051"/>
      <c r="Z7" s="1051"/>
      <c r="AA7" s="1053"/>
      <c r="AB7" s="1078"/>
      <c r="AC7" s="1079"/>
      <c r="AD7" s="1079"/>
      <c r="AE7" s="1080"/>
      <c r="AF7" s="1074"/>
      <c r="AG7" s="1005"/>
    </row>
    <row r="8" spans="1:34" x14ac:dyDescent="0.2">
      <c r="A8" s="1100"/>
      <c r="B8" s="1103"/>
      <c r="C8" s="1106"/>
      <c r="D8" s="219"/>
      <c r="E8" s="220"/>
      <c r="F8" s="1044" t="s">
        <v>13</v>
      </c>
      <c r="G8" s="1042" t="s">
        <v>129</v>
      </c>
      <c r="H8" s="220"/>
      <c r="I8" s="220"/>
      <c r="J8" s="1044" t="s">
        <v>13</v>
      </c>
      <c r="K8" s="1086" t="s">
        <v>129</v>
      </c>
      <c r="L8" s="220"/>
      <c r="M8" s="220"/>
      <c r="N8" s="1044" t="s">
        <v>13</v>
      </c>
      <c r="O8" s="1042" t="s">
        <v>129</v>
      </c>
      <c r="P8" s="220"/>
      <c r="Q8" s="220"/>
      <c r="R8" s="1044" t="s">
        <v>13</v>
      </c>
      <c r="S8" s="1042" t="s">
        <v>129</v>
      </c>
      <c r="T8" s="219"/>
      <c r="U8" s="220"/>
      <c r="V8" s="1044" t="s">
        <v>13</v>
      </c>
      <c r="W8" s="1042" t="s">
        <v>129</v>
      </c>
      <c r="X8" s="220"/>
      <c r="Y8" s="220"/>
      <c r="Z8" s="1044" t="s">
        <v>13</v>
      </c>
      <c r="AA8" s="1042" t="s">
        <v>129</v>
      </c>
      <c r="AB8" s="252"/>
      <c r="AC8" s="253"/>
      <c r="AD8" s="1084" t="s">
        <v>13</v>
      </c>
      <c r="AE8" s="1085" t="s">
        <v>100</v>
      </c>
      <c r="AF8" s="1018"/>
      <c r="AG8" s="1005"/>
    </row>
    <row r="9" spans="1:34" ht="79.5" thickBot="1" x14ac:dyDescent="0.25">
      <c r="A9" s="1101"/>
      <c r="B9" s="1104"/>
      <c r="C9" s="1107"/>
      <c r="D9" s="221" t="s">
        <v>130</v>
      </c>
      <c r="E9" s="222" t="s">
        <v>130</v>
      </c>
      <c r="F9" s="1045"/>
      <c r="G9" s="1043"/>
      <c r="H9" s="222" t="s">
        <v>130</v>
      </c>
      <c r="I9" s="222" t="s">
        <v>130</v>
      </c>
      <c r="J9" s="1045"/>
      <c r="K9" s="1087"/>
      <c r="L9" s="222" t="s">
        <v>130</v>
      </c>
      <c r="M9" s="222" t="s">
        <v>130</v>
      </c>
      <c r="N9" s="1045"/>
      <c r="O9" s="1043"/>
      <c r="P9" s="222" t="s">
        <v>130</v>
      </c>
      <c r="Q9" s="222" t="s">
        <v>130</v>
      </c>
      <c r="R9" s="1045"/>
      <c r="S9" s="1043"/>
      <c r="T9" s="221" t="s">
        <v>130</v>
      </c>
      <c r="U9" s="222" t="s">
        <v>130</v>
      </c>
      <c r="V9" s="1045"/>
      <c r="W9" s="1043"/>
      <c r="X9" s="222" t="s">
        <v>130</v>
      </c>
      <c r="Y9" s="222" t="s">
        <v>130</v>
      </c>
      <c r="Z9" s="1045"/>
      <c r="AA9" s="1043"/>
      <c r="AB9" s="221" t="s">
        <v>131</v>
      </c>
      <c r="AC9" s="222" t="s">
        <v>131</v>
      </c>
      <c r="AD9" s="1045"/>
      <c r="AE9" s="1060"/>
      <c r="AF9" s="1018"/>
      <c r="AG9" s="1005"/>
    </row>
    <row r="10" spans="1:34" s="2" customFormat="1" ht="16.5" thickBot="1" x14ac:dyDescent="0.25">
      <c r="A10" s="223"/>
      <c r="B10" s="224"/>
      <c r="C10" s="225" t="s">
        <v>122</v>
      </c>
      <c r="D10" s="157">
        <f>BÜIGSZAK!D81</f>
        <v>182</v>
      </c>
      <c r="E10" s="157">
        <f>BÜIGSZAK!E81</f>
        <v>200</v>
      </c>
      <c r="F10" s="157">
        <f>BÜIGSZAK!F81</f>
        <v>27</v>
      </c>
      <c r="G10" s="158" t="s">
        <v>22</v>
      </c>
      <c r="H10" s="226">
        <f>BÜIGSZAK!H81</f>
        <v>102</v>
      </c>
      <c r="I10" s="226">
        <f>BÜIGSZAK!I81</f>
        <v>280</v>
      </c>
      <c r="J10" s="226">
        <f>BÜIGSZAK!J81</f>
        <v>28</v>
      </c>
      <c r="K10" s="226" t="s">
        <v>22</v>
      </c>
      <c r="L10" s="226">
        <f>BÜIGSZAK!L81</f>
        <v>98</v>
      </c>
      <c r="M10" s="226">
        <f>BÜIGSZAK!M81</f>
        <v>266</v>
      </c>
      <c r="N10" s="226">
        <f>BÜIGSZAK!N81</f>
        <v>24</v>
      </c>
      <c r="O10" s="226" t="s">
        <v>22</v>
      </c>
      <c r="P10" s="226">
        <f>BÜIGSZAK!P81</f>
        <v>84</v>
      </c>
      <c r="Q10" s="226">
        <f>BÜIGSZAK!Q81</f>
        <v>196</v>
      </c>
      <c r="R10" s="226">
        <f>BÜIGSZAK!R81</f>
        <v>20</v>
      </c>
      <c r="S10" s="226" t="s">
        <v>22</v>
      </c>
      <c r="T10" s="226">
        <f>BÜIGSZAK!T81</f>
        <v>112</v>
      </c>
      <c r="U10" s="226">
        <f>BÜIGSZAK!U81</f>
        <v>210</v>
      </c>
      <c r="V10" s="226">
        <f>BÜIGSZAK!V81</f>
        <v>24</v>
      </c>
      <c r="W10" s="226" t="s">
        <v>22</v>
      </c>
      <c r="X10" s="226">
        <f>BÜIGSZAK!X81</f>
        <v>44</v>
      </c>
      <c r="Y10" s="226">
        <f>BÜIGSZAK!Y81</f>
        <v>134</v>
      </c>
      <c r="Z10" s="226">
        <f>BÜIGSZAK!Z81</f>
        <v>17</v>
      </c>
      <c r="AA10" s="226" t="s">
        <v>22</v>
      </c>
      <c r="AB10" s="226">
        <f>BÜIGSZAK!AB81</f>
        <v>618</v>
      </c>
      <c r="AC10" s="226">
        <f>BÜIGSZAK!AC81</f>
        <v>1314</v>
      </c>
      <c r="AD10" s="226">
        <f>SUM(F10,J10,N10,R10,V10,Z10)</f>
        <v>140</v>
      </c>
      <c r="AE10" s="226">
        <f>SUM(AB10,AC10)</f>
        <v>1932</v>
      </c>
      <c r="AF10" s="227"/>
      <c r="AG10" s="227"/>
    </row>
    <row r="11" spans="1:34" ht="15.75" x14ac:dyDescent="0.2">
      <c r="A11" s="228" t="s">
        <v>3</v>
      </c>
      <c r="B11" s="229"/>
      <c r="C11" s="230" t="s">
        <v>123</v>
      </c>
      <c r="D11" s="231"/>
      <c r="E11" s="231"/>
      <c r="F11" s="232"/>
      <c r="G11" s="233"/>
      <c r="H11" s="231"/>
      <c r="I11" s="231"/>
      <c r="J11" s="232"/>
      <c r="K11" s="234"/>
      <c r="L11" s="231"/>
      <c r="M11" s="231"/>
      <c r="N11" s="232"/>
      <c r="O11" s="233"/>
      <c r="P11" s="231"/>
      <c r="Q11" s="231"/>
      <c r="R11" s="232"/>
      <c r="S11" s="235"/>
      <c r="T11" s="231"/>
      <c r="U11" s="231"/>
      <c r="V11" s="232"/>
      <c r="W11" s="234"/>
      <c r="X11" s="231"/>
      <c r="Y11" s="231"/>
      <c r="Z11" s="232"/>
      <c r="AA11" s="233"/>
      <c r="AB11" s="236"/>
      <c r="AC11" s="236"/>
      <c r="AD11" s="236"/>
      <c r="AE11" s="237"/>
      <c r="AF11" s="97"/>
      <c r="AG11" s="97"/>
    </row>
    <row r="12" spans="1:34" ht="15" x14ac:dyDescent="0.2">
      <c r="A12" s="960" t="s">
        <v>67</v>
      </c>
      <c r="B12" s="238" t="s">
        <v>75</v>
      </c>
      <c r="C12" s="948" t="s">
        <v>88</v>
      </c>
      <c r="D12" s="178"/>
      <c r="E12" s="381"/>
      <c r="F12" s="382"/>
      <c r="G12" s="127"/>
      <c r="H12" s="178"/>
      <c r="I12" s="381"/>
      <c r="J12" s="382"/>
      <c r="K12" s="383"/>
      <c r="L12" s="381"/>
      <c r="M12" s="381"/>
      <c r="N12" s="382"/>
      <c r="O12" s="127"/>
      <c r="P12" s="178">
        <v>14</v>
      </c>
      <c r="Q12" s="381">
        <v>42</v>
      </c>
      <c r="R12" s="382">
        <v>4</v>
      </c>
      <c r="S12" s="127" t="s">
        <v>351</v>
      </c>
      <c r="T12" s="178"/>
      <c r="U12" s="381"/>
      <c r="V12" s="382"/>
      <c r="W12" s="383"/>
      <c r="X12" s="381"/>
      <c r="Y12" s="381"/>
      <c r="Z12" s="382"/>
      <c r="AA12" s="127"/>
      <c r="AB12" s="94">
        <f t="shared" ref="AB12:AB17" si="0">SUM(D12,H12,L12,P12,T12,X12)</f>
        <v>14</v>
      </c>
      <c r="AC12" s="240">
        <f t="shared" ref="AC12:AC17" si="1">SUM(E12,I12,M12,Q12,U12,Y12)</f>
        <v>42</v>
      </c>
      <c r="AD12" s="240">
        <f t="shared" ref="AD12:AD17" si="2">SUM(F12,J12,N12,R12,V12,Z12)</f>
        <v>4</v>
      </c>
      <c r="AE12" s="240">
        <f t="shared" ref="AE12:AE17" si="3">SUM(AB12,AC12)</f>
        <v>56</v>
      </c>
      <c r="AF12" s="925" t="s">
        <v>517</v>
      </c>
      <c r="AG12" s="249" t="s">
        <v>153</v>
      </c>
      <c r="AH12" s="255"/>
    </row>
    <row r="13" spans="1:34" ht="15" x14ac:dyDescent="0.2">
      <c r="A13" s="960" t="s">
        <v>65</v>
      </c>
      <c r="B13" s="238" t="s">
        <v>75</v>
      </c>
      <c r="C13" s="948" t="s">
        <v>66</v>
      </c>
      <c r="D13" s="178"/>
      <c r="E13" s="381"/>
      <c r="F13" s="382"/>
      <c r="G13" s="127"/>
      <c r="H13" s="178"/>
      <c r="I13" s="381"/>
      <c r="J13" s="382"/>
      <c r="K13" s="383"/>
      <c r="L13" s="381"/>
      <c r="M13" s="381"/>
      <c r="N13" s="382"/>
      <c r="O13" s="127"/>
      <c r="P13" s="178"/>
      <c r="Q13" s="381"/>
      <c r="R13" s="382"/>
      <c r="S13" s="127"/>
      <c r="T13" s="178">
        <v>28</v>
      </c>
      <c r="U13" s="381">
        <v>56</v>
      </c>
      <c r="V13" s="382">
        <v>6</v>
      </c>
      <c r="W13" s="383" t="s">
        <v>350</v>
      </c>
      <c r="X13" s="381"/>
      <c r="Y13" s="381"/>
      <c r="Z13" s="382"/>
      <c r="AA13" s="127"/>
      <c r="AB13" s="94">
        <f t="shared" si="0"/>
        <v>28</v>
      </c>
      <c r="AC13" s="240">
        <f t="shared" si="1"/>
        <v>56</v>
      </c>
      <c r="AD13" s="240">
        <f t="shared" si="2"/>
        <v>6</v>
      </c>
      <c r="AE13" s="240">
        <f t="shared" si="3"/>
        <v>84</v>
      </c>
      <c r="AF13" s="925" t="s">
        <v>517</v>
      </c>
      <c r="AG13" s="249" t="s">
        <v>153</v>
      </c>
      <c r="AH13" s="255"/>
    </row>
    <row r="14" spans="1:34" ht="15" x14ac:dyDescent="0.2">
      <c r="A14" s="960" t="s">
        <v>89</v>
      </c>
      <c r="B14" s="238" t="s">
        <v>75</v>
      </c>
      <c r="C14" s="948" t="s">
        <v>68</v>
      </c>
      <c r="D14" s="178"/>
      <c r="E14" s="381"/>
      <c r="F14" s="382"/>
      <c r="G14" s="127"/>
      <c r="H14" s="178"/>
      <c r="I14" s="381"/>
      <c r="J14" s="382"/>
      <c r="K14" s="383"/>
      <c r="L14" s="381"/>
      <c r="M14" s="381"/>
      <c r="N14" s="382"/>
      <c r="O14" s="127"/>
      <c r="P14" s="178"/>
      <c r="Q14" s="381"/>
      <c r="R14" s="382"/>
      <c r="S14" s="127"/>
      <c r="T14" s="178"/>
      <c r="U14" s="381"/>
      <c r="V14" s="382"/>
      <c r="W14" s="383"/>
      <c r="X14" s="381">
        <v>20</v>
      </c>
      <c r="Y14" s="381">
        <v>20</v>
      </c>
      <c r="Z14" s="382">
        <v>3</v>
      </c>
      <c r="AA14" s="127" t="s">
        <v>385</v>
      </c>
      <c r="AB14" s="94">
        <f t="shared" si="0"/>
        <v>20</v>
      </c>
      <c r="AC14" s="240">
        <f t="shared" si="1"/>
        <v>20</v>
      </c>
      <c r="AD14" s="240">
        <f t="shared" si="2"/>
        <v>3</v>
      </c>
      <c r="AE14" s="240">
        <f t="shared" si="3"/>
        <v>40</v>
      </c>
      <c r="AF14" s="925" t="s">
        <v>517</v>
      </c>
      <c r="AG14" s="249" t="s">
        <v>153</v>
      </c>
      <c r="AH14" s="255"/>
    </row>
    <row r="15" spans="1:34" ht="15" x14ac:dyDescent="0.2">
      <c r="A15" s="961" t="s">
        <v>445</v>
      </c>
      <c r="B15" s="682" t="s">
        <v>75</v>
      </c>
      <c r="C15" s="962" t="s">
        <v>448</v>
      </c>
      <c r="D15" s="178"/>
      <c r="E15" s="381"/>
      <c r="F15" s="385"/>
      <c r="G15" s="386"/>
      <c r="H15" s="177"/>
      <c r="I15" s="381"/>
      <c r="J15" s="683"/>
      <c r="K15" s="387"/>
      <c r="L15" s="381"/>
      <c r="M15" s="381"/>
      <c r="N15" s="683"/>
      <c r="O15" s="386"/>
      <c r="P15" s="381"/>
      <c r="Q15" s="381"/>
      <c r="R15" s="683"/>
      <c r="S15" s="684"/>
      <c r="T15" s="685"/>
      <c r="U15" s="686"/>
      <c r="V15" s="687"/>
      <c r="W15" s="387"/>
      <c r="X15" s="686">
        <v>20</v>
      </c>
      <c r="Y15" s="686">
        <v>30</v>
      </c>
      <c r="Z15" s="687">
        <v>4</v>
      </c>
      <c r="AA15" s="688" t="s">
        <v>385</v>
      </c>
      <c r="AB15" s="94">
        <f t="shared" si="0"/>
        <v>20</v>
      </c>
      <c r="AC15" s="240">
        <f t="shared" si="1"/>
        <v>30</v>
      </c>
      <c r="AD15" s="240">
        <f t="shared" si="2"/>
        <v>4</v>
      </c>
      <c r="AE15" s="240">
        <f t="shared" si="3"/>
        <v>50</v>
      </c>
      <c r="AF15" s="925" t="s">
        <v>517</v>
      </c>
      <c r="AG15" s="249" t="s">
        <v>153</v>
      </c>
      <c r="AH15" s="255"/>
    </row>
    <row r="16" spans="1:34" ht="15" x14ac:dyDescent="0.2">
      <c r="A16" s="934" t="s">
        <v>446</v>
      </c>
      <c r="B16" s="238" t="s">
        <v>75</v>
      </c>
      <c r="C16" s="945" t="s">
        <v>377</v>
      </c>
      <c r="D16" s="178"/>
      <c r="E16" s="381"/>
      <c r="F16" s="385"/>
      <c r="G16" s="127"/>
      <c r="H16" s="178"/>
      <c r="I16" s="381"/>
      <c r="J16" s="382"/>
      <c r="K16" s="383"/>
      <c r="L16" s="686">
        <v>28</v>
      </c>
      <c r="M16" s="686">
        <v>28</v>
      </c>
      <c r="N16" s="689">
        <v>4</v>
      </c>
      <c r="O16" s="383" t="s">
        <v>351</v>
      </c>
      <c r="P16" s="381"/>
      <c r="Q16" s="381"/>
      <c r="R16" s="382"/>
      <c r="S16" s="127"/>
      <c r="T16" s="178"/>
      <c r="U16" s="381"/>
      <c r="V16" s="382"/>
      <c r="W16" s="383"/>
      <c r="X16" s="381"/>
      <c r="Y16" s="381"/>
      <c r="Z16" s="382"/>
      <c r="AA16" s="127"/>
      <c r="AB16" s="94">
        <f t="shared" si="0"/>
        <v>28</v>
      </c>
      <c r="AC16" s="240">
        <f t="shared" si="1"/>
        <v>28</v>
      </c>
      <c r="AD16" s="240">
        <f t="shared" si="2"/>
        <v>4</v>
      </c>
      <c r="AE16" s="240">
        <f t="shared" si="3"/>
        <v>56</v>
      </c>
      <c r="AF16" s="925" t="s">
        <v>517</v>
      </c>
      <c r="AG16" s="249" t="s">
        <v>150</v>
      </c>
      <c r="AH16" s="255"/>
    </row>
    <row r="17" spans="1:37" ht="15" x14ac:dyDescent="0.2">
      <c r="A17" s="961" t="s">
        <v>447</v>
      </c>
      <c r="B17" s="238" t="s">
        <v>75</v>
      </c>
      <c r="C17" s="945" t="s">
        <v>378</v>
      </c>
      <c r="D17" s="690"/>
      <c r="E17" s="686"/>
      <c r="F17" s="689"/>
      <c r="G17" s="127"/>
      <c r="H17" s="178"/>
      <c r="I17" s="381"/>
      <c r="J17" s="382"/>
      <c r="K17" s="383"/>
      <c r="L17" s="686"/>
      <c r="M17" s="686"/>
      <c r="N17" s="689"/>
      <c r="O17" s="383"/>
      <c r="P17" s="381"/>
      <c r="Q17" s="381"/>
      <c r="R17" s="382"/>
      <c r="S17" s="127"/>
      <c r="T17" s="178"/>
      <c r="U17" s="381"/>
      <c r="V17" s="382"/>
      <c r="W17" s="383"/>
      <c r="X17" s="686">
        <v>20</v>
      </c>
      <c r="Y17" s="686">
        <v>20</v>
      </c>
      <c r="Z17" s="689">
        <v>4</v>
      </c>
      <c r="AA17" s="127" t="s">
        <v>1</v>
      </c>
      <c r="AB17" s="94">
        <f t="shared" si="0"/>
        <v>20</v>
      </c>
      <c r="AC17" s="240">
        <f t="shared" si="1"/>
        <v>20</v>
      </c>
      <c r="AD17" s="240">
        <f t="shared" si="2"/>
        <v>4</v>
      </c>
      <c r="AE17" s="240">
        <f t="shared" si="3"/>
        <v>40</v>
      </c>
      <c r="AF17" s="925" t="s">
        <v>517</v>
      </c>
      <c r="AG17" s="249" t="s">
        <v>153</v>
      </c>
      <c r="AH17" s="255"/>
    </row>
    <row r="18" spans="1:37" ht="15" x14ac:dyDescent="0.2">
      <c r="A18" s="934" t="s">
        <v>76</v>
      </c>
      <c r="B18" s="238" t="s">
        <v>75</v>
      </c>
      <c r="C18" s="945" t="s">
        <v>77</v>
      </c>
      <c r="D18" s="178"/>
      <c r="E18" s="381"/>
      <c r="F18" s="385"/>
      <c r="G18" s="121"/>
      <c r="H18" s="178"/>
      <c r="I18" s="381"/>
      <c r="J18" s="385"/>
      <c r="K18" s="386"/>
      <c r="L18" s="178"/>
      <c r="M18" s="381"/>
      <c r="N18" s="385"/>
      <c r="O18" s="386"/>
      <c r="P18" s="381">
        <v>28</v>
      </c>
      <c r="Q18" s="381"/>
      <c r="R18" s="385">
        <v>2</v>
      </c>
      <c r="S18" s="386" t="s">
        <v>102</v>
      </c>
      <c r="T18" s="381"/>
      <c r="U18" s="381"/>
      <c r="V18" s="385"/>
      <c r="W18" s="386"/>
      <c r="X18" s="381"/>
      <c r="Y18" s="381"/>
      <c r="Z18" s="385"/>
      <c r="AA18" s="121"/>
      <c r="AB18" s="94">
        <f t="shared" ref="AB18:AB20" si="4">SUM(D18,H18,L18,P18,T18,X18)</f>
        <v>28</v>
      </c>
      <c r="AC18" s="241">
        <f t="shared" ref="AC18:AC20" si="5">SUM(E18,I18,M18,Q18,U18,Y18)</f>
        <v>0</v>
      </c>
      <c r="AD18" s="242">
        <f t="shared" ref="AD18:AD20" si="6">SUM(F18,J18,N18,R18,V18,Z18)</f>
        <v>2</v>
      </c>
      <c r="AE18" s="243">
        <f t="shared" ref="AE18:AE20" si="7">SUM(AB18,AC18)</f>
        <v>28</v>
      </c>
      <c r="AF18" s="925" t="s">
        <v>517</v>
      </c>
      <c r="AG18" s="800" t="s">
        <v>312</v>
      </c>
      <c r="AH18" s="255"/>
    </row>
    <row r="19" spans="1:37" x14ac:dyDescent="0.2">
      <c r="A19" s="691" t="s">
        <v>371</v>
      </c>
      <c r="B19" s="497" t="s">
        <v>1</v>
      </c>
      <c r="C19" s="841" t="s">
        <v>370</v>
      </c>
      <c r="D19" s="498"/>
      <c r="E19" s="499"/>
      <c r="F19" s="500"/>
      <c r="G19" s="501"/>
      <c r="H19" s="77"/>
      <c r="I19" s="77"/>
      <c r="J19" s="77"/>
      <c r="K19" s="77"/>
      <c r="L19" s="692"/>
      <c r="M19" s="692"/>
      <c r="N19" s="693"/>
      <c r="O19" s="694"/>
      <c r="P19" s="381"/>
      <c r="Q19" s="381"/>
      <c r="R19" s="385"/>
      <c r="S19" s="387"/>
      <c r="T19" s="381">
        <v>14</v>
      </c>
      <c r="U19" s="381">
        <v>14</v>
      </c>
      <c r="V19" s="385">
        <v>3</v>
      </c>
      <c r="W19" s="386" t="s">
        <v>353</v>
      </c>
      <c r="X19" s="381"/>
      <c r="Y19" s="381"/>
      <c r="Z19" s="385"/>
      <c r="AA19" s="121"/>
      <c r="AB19" s="94">
        <f t="shared" si="4"/>
        <v>14</v>
      </c>
      <c r="AC19" s="241">
        <f t="shared" si="5"/>
        <v>14</v>
      </c>
      <c r="AD19" s="242">
        <f t="shared" si="6"/>
        <v>3</v>
      </c>
      <c r="AE19" s="243">
        <f t="shared" si="7"/>
        <v>28</v>
      </c>
      <c r="AF19" s="216" t="s">
        <v>149</v>
      </c>
      <c r="AG19" s="249" t="s">
        <v>393</v>
      </c>
      <c r="AH19" s="255"/>
    </row>
    <row r="20" spans="1:37" ht="15.75" thickBot="1" x14ac:dyDescent="0.25">
      <c r="A20" s="934" t="s">
        <v>451</v>
      </c>
      <c r="B20" s="238" t="s">
        <v>75</v>
      </c>
      <c r="C20" s="945" t="s">
        <v>450</v>
      </c>
      <c r="D20" s="194"/>
      <c r="E20" s="195"/>
      <c r="F20" s="388"/>
      <c r="G20" s="389"/>
      <c r="H20" s="194"/>
      <c r="I20" s="195"/>
      <c r="J20" s="388"/>
      <c r="K20" s="390"/>
      <c r="L20" s="195"/>
      <c r="M20" s="195"/>
      <c r="N20" s="388"/>
      <c r="O20" s="390"/>
      <c r="P20" s="195">
        <v>28</v>
      </c>
      <c r="Q20" s="195">
        <v>28</v>
      </c>
      <c r="R20" s="388">
        <v>2</v>
      </c>
      <c r="S20" s="389" t="s">
        <v>351</v>
      </c>
      <c r="T20" s="194"/>
      <c r="U20" s="195"/>
      <c r="V20" s="388"/>
      <c r="W20" s="390"/>
      <c r="X20" s="195"/>
      <c r="Y20" s="195"/>
      <c r="Z20" s="388"/>
      <c r="AA20" s="389"/>
      <c r="AB20" s="250">
        <f t="shared" si="4"/>
        <v>28</v>
      </c>
      <c r="AC20" s="251">
        <f t="shared" si="5"/>
        <v>28</v>
      </c>
      <c r="AD20" s="251">
        <f t="shared" si="6"/>
        <v>2</v>
      </c>
      <c r="AE20" s="251">
        <f t="shared" si="7"/>
        <v>56</v>
      </c>
      <c r="AF20" s="925" t="s">
        <v>517</v>
      </c>
      <c r="AG20" s="254" t="s">
        <v>151</v>
      </c>
      <c r="AH20" s="255"/>
    </row>
    <row r="21" spans="1:37" s="4" customFormat="1" ht="15.75" customHeight="1" thickBot="1" x14ac:dyDescent="0.3">
      <c r="A21" s="70"/>
      <c r="B21" s="71"/>
      <c r="C21" s="3" t="s">
        <v>124</v>
      </c>
      <c r="D21" s="218">
        <f>SUM(D12:D20)</f>
        <v>0</v>
      </c>
      <c r="E21" s="218">
        <f>SUM(E12:E20)</f>
        <v>0</v>
      </c>
      <c r="F21" s="218">
        <f>SUM(F12:F20)</f>
        <v>0</v>
      </c>
      <c r="G21" s="218" t="s">
        <v>22</v>
      </c>
      <c r="H21" s="218">
        <f>SUM(H12:H20)</f>
        <v>0</v>
      </c>
      <c r="I21" s="218">
        <f>SUM(I12:I20)</f>
        <v>0</v>
      </c>
      <c r="J21" s="218">
        <f>SUM(J12:J20)</f>
        <v>0</v>
      </c>
      <c r="K21" s="218" t="s">
        <v>22</v>
      </c>
      <c r="L21" s="218">
        <f>SUM(L12:L20)</f>
        <v>28</v>
      </c>
      <c r="M21" s="218">
        <f>SUM(M12:M20)</f>
        <v>28</v>
      </c>
      <c r="N21" s="218">
        <f>SUM(N12:N20)</f>
        <v>4</v>
      </c>
      <c r="O21" s="218" t="s">
        <v>22</v>
      </c>
      <c r="P21" s="218">
        <f>SUM(P12:P20)</f>
        <v>70</v>
      </c>
      <c r="Q21" s="218">
        <f>SUM(Q12:Q20)</f>
        <v>70</v>
      </c>
      <c r="R21" s="218">
        <f>SUM(R12:R20)</f>
        <v>8</v>
      </c>
      <c r="S21" s="218" t="s">
        <v>22</v>
      </c>
      <c r="T21" s="218">
        <f>SUM(T12:T20)</f>
        <v>42</v>
      </c>
      <c r="U21" s="218">
        <f>SUM(U12:U20)</f>
        <v>70</v>
      </c>
      <c r="V21" s="218">
        <f>SUM(V12:V20)</f>
        <v>9</v>
      </c>
      <c r="W21" s="218" t="s">
        <v>22</v>
      </c>
      <c r="X21" s="218">
        <f>SUM(X12:X20)</f>
        <v>60</v>
      </c>
      <c r="Y21" s="218">
        <f>SUM(Y12:Y20)</f>
        <v>70</v>
      </c>
      <c r="Z21" s="218">
        <f>SUM(Z12:Z20)</f>
        <v>11</v>
      </c>
      <c r="AA21" s="218" t="s">
        <v>22</v>
      </c>
      <c r="AB21" s="218">
        <f>SUM(AB12:AB20)</f>
        <v>200</v>
      </c>
      <c r="AC21" s="218">
        <f>SUM(AC12:AC20)</f>
        <v>238</v>
      </c>
      <c r="AD21" s="218">
        <f>SUM(AD12:AD20)</f>
        <v>32</v>
      </c>
      <c r="AE21" s="218">
        <f>SUM(AE12:AE20)</f>
        <v>438</v>
      </c>
      <c r="AF21" s="72"/>
      <c r="AG21" s="72"/>
    </row>
    <row r="22" spans="1:37" s="4" customFormat="1" ht="15.75" customHeight="1" thickBot="1" x14ac:dyDescent="0.3">
      <c r="A22" s="73"/>
      <c r="B22" s="74"/>
      <c r="C22" s="75" t="s">
        <v>125</v>
      </c>
      <c r="D22" s="76">
        <f>D10+D21</f>
        <v>182</v>
      </c>
      <c r="E22" s="76">
        <f>E10+E21</f>
        <v>200</v>
      </c>
      <c r="F22" s="76">
        <f>F10+F21</f>
        <v>27</v>
      </c>
      <c r="G22" s="76" t="s">
        <v>22</v>
      </c>
      <c r="H22" s="76">
        <f>H10+H21</f>
        <v>102</v>
      </c>
      <c r="I22" s="76">
        <f>I10+I21</f>
        <v>280</v>
      </c>
      <c r="J22" s="76">
        <f>J10+J21</f>
        <v>28</v>
      </c>
      <c r="K22" s="76" t="s">
        <v>22</v>
      </c>
      <c r="L22" s="76">
        <f>L10+L21</f>
        <v>126</v>
      </c>
      <c r="M22" s="76">
        <f>M10+M21</f>
        <v>294</v>
      </c>
      <c r="N22" s="76">
        <f>N10+N21</f>
        <v>28</v>
      </c>
      <c r="O22" s="76" t="s">
        <v>22</v>
      </c>
      <c r="P22" s="76">
        <f>P10+P21</f>
        <v>154</v>
      </c>
      <c r="Q22" s="76">
        <f>Q10+Q21</f>
        <v>266</v>
      </c>
      <c r="R22" s="76">
        <f>R10+R21</f>
        <v>28</v>
      </c>
      <c r="S22" s="76" t="s">
        <v>22</v>
      </c>
      <c r="T22" s="76">
        <f>T10+T21</f>
        <v>154</v>
      </c>
      <c r="U22" s="76">
        <f>U10+U21</f>
        <v>280</v>
      </c>
      <c r="V22" s="76">
        <f>V10+V21</f>
        <v>33</v>
      </c>
      <c r="W22" s="76" t="s">
        <v>22</v>
      </c>
      <c r="X22" s="76">
        <f>X10+X21</f>
        <v>104</v>
      </c>
      <c r="Y22" s="76">
        <f>Y10+Y21</f>
        <v>204</v>
      </c>
      <c r="Z22" s="76">
        <f>Z10+Z21</f>
        <v>28</v>
      </c>
      <c r="AA22" s="76" t="s">
        <v>22</v>
      </c>
      <c r="AB22" s="76">
        <f>AB10+AB21</f>
        <v>818</v>
      </c>
      <c r="AC22" s="76">
        <f>AC10+AC21</f>
        <v>1552</v>
      </c>
      <c r="AD22" s="76">
        <f>AD10+AD21</f>
        <v>172</v>
      </c>
      <c r="AE22" s="76">
        <f>AE10+AE21</f>
        <v>2370</v>
      </c>
      <c r="AF22" s="72"/>
      <c r="AG22" s="72"/>
    </row>
    <row r="23" spans="1:37" s="276" customFormat="1" ht="15.75" customHeight="1" x14ac:dyDescent="0.2">
      <c r="A23" s="268" t="s">
        <v>4</v>
      </c>
      <c r="B23" s="269"/>
      <c r="C23" s="270" t="s">
        <v>9</v>
      </c>
      <c r="D23" s="1088"/>
      <c r="E23" s="1089"/>
      <c r="F23" s="1089"/>
      <c r="G23" s="1089"/>
      <c r="H23" s="1089"/>
      <c r="I23" s="1089"/>
      <c r="J23" s="1089"/>
      <c r="K23" s="1089"/>
      <c r="L23" s="1089"/>
      <c r="M23" s="1089"/>
      <c r="N23" s="1089"/>
      <c r="O23" s="1089"/>
      <c r="P23" s="1089"/>
      <c r="Q23" s="1089"/>
      <c r="R23" s="1089"/>
      <c r="S23" s="1090"/>
      <c r="T23" s="271"/>
      <c r="U23" s="272"/>
      <c r="V23" s="1091"/>
      <c r="W23" s="1092"/>
      <c r="X23" s="1092"/>
      <c r="Y23" s="1092"/>
      <c r="Z23" s="1092"/>
      <c r="AA23" s="1092"/>
      <c r="AB23" s="1092"/>
      <c r="AC23" s="1092"/>
      <c r="AD23" s="1092"/>
      <c r="AE23" s="1092"/>
      <c r="AF23" s="803"/>
      <c r="AG23" s="803"/>
      <c r="AH23" s="275"/>
      <c r="AI23" s="275"/>
      <c r="AJ23" s="275"/>
      <c r="AK23" s="275"/>
    </row>
    <row r="24" spans="1:37" s="2" customFormat="1" ht="15.75" customHeight="1" thickBot="1" x14ac:dyDescent="0.25">
      <c r="A24" s="61" t="s">
        <v>83</v>
      </c>
      <c r="B24" s="5" t="s">
        <v>1</v>
      </c>
      <c r="C24" s="54" t="s">
        <v>84</v>
      </c>
      <c r="D24" s="55"/>
      <c r="E24" s="55"/>
      <c r="F24" s="56" t="s">
        <v>22</v>
      </c>
      <c r="G24" s="57"/>
      <c r="H24" s="55"/>
      <c r="I24" s="55"/>
      <c r="J24" s="56" t="s">
        <v>22</v>
      </c>
      <c r="K24" s="57"/>
      <c r="L24" s="55"/>
      <c r="M24" s="55"/>
      <c r="N24" s="56" t="s">
        <v>22</v>
      </c>
      <c r="O24" s="57"/>
      <c r="P24" s="55"/>
      <c r="Q24" s="55"/>
      <c r="R24" s="56" t="s">
        <v>22</v>
      </c>
      <c r="S24" s="57"/>
      <c r="T24" s="55"/>
      <c r="U24" s="55"/>
      <c r="V24" s="56" t="s">
        <v>22</v>
      </c>
      <c r="W24" s="57"/>
      <c r="X24" s="55"/>
      <c r="Y24" s="55"/>
      <c r="Z24" s="56" t="s">
        <v>22</v>
      </c>
      <c r="AA24" s="59" t="s">
        <v>115</v>
      </c>
      <c r="AB24" s="58"/>
      <c r="AC24" s="58"/>
      <c r="AD24" s="56" t="s">
        <v>22</v>
      </c>
      <c r="AE24" s="805"/>
      <c r="AF24" s="806"/>
      <c r="AG24" s="806"/>
    </row>
    <row r="25" spans="1:37" s="276" customFormat="1" ht="16.350000000000001" customHeight="1" thickBot="1" x14ac:dyDescent="0.25">
      <c r="A25" s="277"/>
      <c r="B25" s="278"/>
      <c r="C25" s="658" t="s">
        <v>18</v>
      </c>
      <c r="D25" s="279">
        <v>0</v>
      </c>
      <c r="E25" s="280">
        <v>0</v>
      </c>
      <c r="F25" s="281">
        <v>0</v>
      </c>
      <c r="G25" s="281" t="str">
        <f>IF(SUM(G24:G24)=0,"",SUM(G24:G24))</f>
        <v/>
      </c>
      <c r="H25" s="282">
        <v>0</v>
      </c>
      <c r="I25" s="283">
        <v>0</v>
      </c>
      <c r="J25" s="284">
        <v>0</v>
      </c>
      <c r="K25" s="285"/>
      <c r="L25" s="281">
        <v>0</v>
      </c>
      <c r="M25" s="281">
        <v>0</v>
      </c>
      <c r="N25" s="281">
        <v>0</v>
      </c>
      <c r="O25" s="284"/>
      <c r="P25" s="286">
        <v>0</v>
      </c>
      <c r="Q25" s="281">
        <v>0</v>
      </c>
      <c r="R25" s="284">
        <v>0</v>
      </c>
      <c r="S25" s="285"/>
      <c r="T25" s="287">
        <v>0</v>
      </c>
      <c r="U25" s="288">
        <v>0</v>
      </c>
      <c r="V25" s="289">
        <v>0</v>
      </c>
      <c r="W25" s="290"/>
      <c r="X25" s="359">
        <v>0</v>
      </c>
      <c r="Y25" s="360">
        <v>0</v>
      </c>
      <c r="Z25" s="291">
        <v>0</v>
      </c>
      <c r="AA25" s="292"/>
      <c r="AB25" s="293">
        <f>SUM(D25,H25,L25,P25,T25,X25)</f>
        <v>0</v>
      </c>
      <c r="AC25" s="294">
        <v>0</v>
      </c>
      <c r="AD25" s="295">
        <v>0</v>
      </c>
      <c r="AE25" s="296" t="s">
        <v>22</v>
      </c>
      <c r="AF25" s="126"/>
      <c r="AG25" s="126"/>
    </row>
    <row r="26" spans="1:37" s="313" customFormat="1" ht="16.350000000000001" customHeight="1" thickBot="1" x14ac:dyDescent="0.3">
      <c r="A26" s="297"/>
      <c r="B26" s="298"/>
      <c r="C26" s="299" t="s">
        <v>28</v>
      </c>
      <c r="D26" s="300">
        <f>SUM(D22,D25)</f>
        <v>182</v>
      </c>
      <c r="E26" s="300">
        <f>SUM(E22,E25)</f>
        <v>200</v>
      </c>
      <c r="F26" s="301">
        <f>SUM(F22,F25)</f>
        <v>27</v>
      </c>
      <c r="G26" s="300"/>
      <c r="H26" s="300">
        <f>SUM(H22,H25)</f>
        <v>102</v>
      </c>
      <c r="I26" s="301">
        <f>SUM(I22,I25)</f>
        <v>280</v>
      </c>
      <c r="J26" s="302">
        <f>SUM(J22,J25)</f>
        <v>28</v>
      </c>
      <c r="K26" s="300"/>
      <c r="L26" s="303">
        <f>SUM(L22,L25)</f>
        <v>126</v>
      </c>
      <c r="M26" s="300">
        <f>SUM(M22,M25)</f>
        <v>294</v>
      </c>
      <c r="N26" s="301">
        <f>SUM(N22,N25)</f>
        <v>28</v>
      </c>
      <c r="O26" s="300"/>
      <c r="P26" s="300">
        <f>SUM(P22,P25)</f>
        <v>154</v>
      </c>
      <c r="Q26" s="303">
        <f>SUM(Q22,Q25)</f>
        <v>266</v>
      </c>
      <c r="R26" s="304">
        <f>SUM(R22,R25)</f>
        <v>28</v>
      </c>
      <c r="S26" s="300"/>
      <c r="T26" s="305">
        <f>SUM(T22,T25)</f>
        <v>154</v>
      </c>
      <c r="U26" s="300">
        <f>SUM(U22,U25)</f>
        <v>280</v>
      </c>
      <c r="V26" s="306">
        <f>SUM(V22,V25)</f>
        <v>33</v>
      </c>
      <c r="W26" s="306"/>
      <c r="X26" s="361">
        <f>SUM(X22,X25)</f>
        <v>104</v>
      </c>
      <c r="Y26" s="362">
        <f>SUM(Y22,Y25)</f>
        <v>204</v>
      </c>
      <c r="Z26" s="307">
        <f>SUM(Z22,Z25)</f>
        <v>28</v>
      </c>
      <c r="AA26" s="306"/>
      <c r="AB26" s="308">
        <f>SUM(AB22,AB25)</f>
        <v>818</v>
      </c>
      <c r="AC26" s="309">
        <f>SUM(AC22,AC25)</f>
        <v>1552</v>
      </c>
      <c r="AD26" s="310">
        <f>SUM(AD22,AD25)</f>
        <v>172</v>
      </c>
      <c r="AE26" s="311">
        <f>SUM(AB26,AC26)</f>
        <v>2370</v>
      </c>
      <c r="AF26" s="312"/>
      <c r="AG26" s="312"/>
    </row>
    <row r="27" spans="1:37" s="276" customFormat="1" ht="16.350000000000001" customHeight="1" thickBot="1" x14ac:dyDescent="0.25">
      <c r="A27" s="1093"/>
      <c r="B27" s="1094"/>
      <c r="C27" s="1094"/>
      <c r="D27" s="1094"/>
      <c r="E27" s="1094"/>
      <c r="F27" s="1094"/>
      <c r="G27" s="1094"/>
      <c r="H27" s="1094"/>
      <c r="I27" s="1094"/>
      <c r="J27" s="1094"/>
      <c r="K27" s="1094"/>
      <c r="L27" s="1094"/>
      <c r="M27" s="1094"/>
      <c r="N27" s="1094"/>
      <c r="O27" s="1094"/>
      <c r="P27" s="1094"/>
      <c r="Q27" s="1094"/>
      <c r="R27" s="1094"/>
      <c r="S27" s="1094"/>
      <c r="T27" s="1094"/>
      <c r="U27" s="1095"/>
      <c r="V27" s="314"/>
      <c r="W27" s="315"/>
      <c r="X27" s="315"/>
      <c r="Y27" s="315"/>
      <c r="Z27" s="315"/>
      <c r="AA27" s="316"/>
      <c r="AB27" s="316"/>
      <c r="AC27" s="316"/>
      <c r="AD27" s="316"/>
      <c r="AE27" s="317"/>
    </row>
    <row r="28" spans="1:37" s="603" customFormat="1" ht="15.95" customHeight="1" thickTop="1" thickBot="1" x14ac:dyDescent="0.25">
      <c r="A28" s="641" t="s">
        <v>5</v>
      </c>
      <c r="B28" s="590"/>
      <c r="C28" s="590" t="s">
        <v>375</v>
      </c>
      <c r="D28" s="642"/>
      <c r="E28" s="642"/>
      <c r="F28" s="642"/>
      <c r="G28" s="642"/>
      <c r="H28" s="642"/>
      <c r="I28" s="642"/>
      <c r="J28" s="642"/>
      <c r="K28" s="642"/>
      <c r="L28" s="642"/>
      <c r="M28" s="642"/>
      <c r="N28" s="643"/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4"/>
      <c r="AB28" s="1009"/>
      <c r="AC28" s="1010"/>
      <c r="AD28" s="1010"/>
      <c r="AE28" s="1011"/>
    </row>
    <row r="29" spans="1:37" s="126" customFormat="1" ht="15.75" customHeight="1" thickTop="1" x14ac:dyDescent="0.2">
      <c r="A29" s="952" t="s">
        <v>74</v>
      </c>
      <c r="B29" s="318" t="s">
        <v>1</v>
      </c>
      <c r="C29" s="954" t="s">
        <v>26</v>
      </c>
      <c r="D29" s="319"/>
      <c r="E29" s="320"/>
      <c r="F29" s="320"/>
      <c r="G29" s="321"/>
      <c r="H29" s="322"/>
      <c r="I29" s="323"/>
      <c r="J29" s="320"/>
      <c r="K29" s="324"/>
      <c r="L29" s="319"/>
      <c r="M29" s="320"/>
      <c r="N29" s="320"/>
      <c r="O29" s="321"/>
      <c r="P29" s="322"/>
      <c r="Q29" s="323">
        <v>160</v>
      </c>
      <c r="R29" s="320">
        <v>5</v>
      </c>
      <c r="S29" s="325" t="s">
        <v>103</v>
      </c>
      <c r="T29" s="326"/>
      <c r="U29" s="105"/>
      <c r="V29" s="105"/>
      <c r="W29" s="327"/>
      <c r="X29" s="96"/>
      <c r="Y29" s="105"/>
      <c r="Z29" s="105"/>
      <c r="AA29" s="327"/>
      <c r="AB29" s="328">
        <f t="shared" ref="AB29:AD30" si="8">SUM(D29,H29,L29,P29,T29,X29)</f>
        <v>0</v>
      </c>
      <c r="AC29" s="329">
        <f t="shared" si="8"/>
        <v>160</v>
      </c>
      <c r="AD29" s="329">
        <f t="shared" si="8"/>
        <v>5</v>
      </c>
      <c r="AE29" s="798">
        <f t="shared" ref="AE29:AE30" si="9">SUM(AB29,AC29)</f>
        <v>160</v>
      </c>
      <c r="AF29" s="925" t="s">
        <v>517</v>
      </c>
      <c r="AG29" s="105" t="s">
        <v>151</v>
      </c>
    </row>
    <row r="30" spans="1:37" s="126" customFormat="1" x14ac:dyDescent="0.2">
      <c r="A30" s="953" t="s">
        <v>443</v>
      </c>
      <c r="B30" s="318" t="s">
        <v>1</v>
      </c>
      <c r="C30" s="954" t="s">
        <v>444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/>
      <c r="R30" s="320"/>
      <c r="S30" s="325"/>
      <c r="T30" s="330"/>
      <c r="U30" s="331"/>
      <c r="V30" s="331"/>
      <c r="W30" s="332"/>
      <c r="X30" s="267"/>
      <c r="Y30" s="333">
        <v>80</v>
      </c>
      <c r="Z30" s="333">
        <v>3</v>
      </c>
      <c r="AA30" s="334" t="s">
        <v>103</v>
      </c>
      <c r="AB30" s="328">
        <f t="shared" si="8"/>
        <v>0</v>
      </c>
      <c r="AC30" s="329">
        <f t="shared" si="8"/>
        <v>80</v>
      </c>
      <c r="AD30" s="329">
        <f t="shared" si="8"/>
        <v>3</v>
      </c>
      <c r="AE30" s="798">
        <f t="shared" si="9"/>
        <v>80</v>
      </c>
      <c r="AF30" s="925" t="s">
        <v>517</v>
      </c>
      <c r="AG30" s="105" t="s">
        <v>151</v>
      </c>
    </row>
    <row r="31" spans="1:37" s="347" customFormat="1" ht="15.75" customHeight="1" thickBot="1" x14ac:dyDescent="0.25">
      <c r="A31" s="335"/>
      <c r="B31" s="336"/>
      <c r="C31" s="337" t="s">
        <v>358</v>
      </c>
      <c r="D31" s="338">
        <f>SUM(D29:D30)</f>
        <v>0</v>
      </c>
      <c r="E31" s="339">
        <f t="shared" ref="E31:F31" si="10">SUM(E29:E30)</f>
        <v>0</v>
      </c>
      <c r="F31" s="339">
        <f t="shared" si="10"/>
        <v>0</v>
      </c>
      <c r="G31" s="339"/>
      <c r="H31" s="339">
        <f t="shared" ref="H31:J31" si="11">SUM(H29:H30)</f>
        <v>0</v>
      </c>
      <c r="I31" s="339">
        <f t="shared" si="11"/>
        <v>0</v>
      </c>
      <c r="J31" s="339">
        <f t="shared" si="11"/>
        <v>0</v>
      </c>
      <c r="K31" s="340"/>
      <c r="L31" s="341">
        <f t="shared" ref="L31:N31" si="12">SUM(L29:L30)</f>
        <v>0</v>
      </c>
      <c r="M31" s="339">
        <f t="shared" si="12"/>
        <v>0</v>
      </c>
      <c r="N31" s="339">
        <f t="shared" si="12"/>
        <v>0</v>
      </c>
      <c r="O31" s="340"/>
      <c r="P31" s="341">
        <f t="shared" ref="P31:R31" si="13">SUM(P29:P30)</f>
        <v>0</v>
      </c>
      <c r="Q31" s="339">
        <f t="shared" si="13"/>
        <v>160</v>
      </c>
      <c r="R31" s="339">
        <f t="shared" si="13"/>
        <v>5</v>
      </c>
      <c r="S31" s="340"/>
      <c r="T31" s="341">
        <f t="shared" ref="T31:V31" si="14">SUM(T29:T30)</f>
        <v>0</v>
      </c>
      <c r="U31" s="339">
        <f t="shared" si="14"/>
        <v>0</v>
      </c>
      <c r="V31" s="342">
        <f t="shared" si="14"/>
        <v>0</v>
      </c>
      <c r="W31" s="343"/>
      <c r="X31" s="344">
        <f t="shared" ref="X31:Z31" si="15">SUM(X29:X30)</f>
        <v>0</v>
      </c>
      <c r="Y31" s="342">
        <f t="shared" si="15"/>
        <v>80</v>
      </c>
      <c r="Z31" s="342">
        <f t="shared" si="15"/>
        <v>3</v>
      </c>
      <c r="AA31" s="345"/>
      <c r="AB31" s="344">
        <f t="shared" ref="AB31:AD31" si="16">SUM(AB29:AB30)</f>
        <v>0</v>
      </c>
      <c r="AC31" s="342">
        <f t="shared" si="16"/>
        <v>240</v>
      </c>
      <c r="AD31" s="342">
        <f t="shared" si="16"/>
        <v>8</v>
      </c>
      <c r="AE31" s="346">
        <f>SUM(AB31,AC31)</f>
        <v>240</v>
      </c>
    </row>
    <row r="32" spans="1:37" s="358" customFormat="1" ht="21.95" customHeight="1" thickBot="1" x14ac:dyDescent="0.3">
      <c r="A32" s="348"/>
      <c r="B32" s="349"/>
      <c r="C32" s="350" t="s">
        <v>359</v>
      </c>
      <c r="D32" s="351">
        <f>SUM(D22,D25)</f>
        <v>182</v>
      </c>
      <c r="E32" s="351">
        <f>SUM(E22,E25)</f>
        <v>200</v>
      </c>
      <c r="F32" s="351">
        <f>SUM(F22,F25,F31)</f>
        <v>27</v>
      </c>
      <c r="G32" s="352" t="s">
        <v>22</v>
      </c>
      <c r="H32" s="351">
        <f>SUM(H22,H25)</f>
        <v>102</v>
      </c>
      <c r="I32" s="351">
        <f>SUM(I22,I25)</f>
        <v>280</v>
      </c>
      <c r="J32" s="351">
        <f>SUM(J22,J25,J31)</f>
        <v>28</v>
      </c>
      <c r="K32" s="352" t="s">
        <v>22</v>
      </c>
      <c r="L32" s="351">
        <f>SUM(L22,L25)</f>
        <v>126</v>
      </c>
      <c r="M32" s="351">
        <f>SUM(M22,M25)</f>
        <v>294</v>
      </c>
      <c r="N32" s="351">
        <f>SUM(N22,N25,N31)</f>
        <v>28</v>
      </c>
      <c r="O32" s="352" t="s">
        <v>22</v>
      </c>
      <c r="P32" s="351">
        <f>SUM(P22,P25)</f>
        <v>154</v>
      </c>
      <c r="Q32" s="351">
        <f>SUM(Q22,Q25)</f>
        <v>266</v>
      </c>
      <c r="R32" s="351">
        <f>SUM(R22,R25,R31)</f>
        <v>33</v>
      </c>
      <c r="S32" s="352" t="s">
        <v>22</v>
      </c>
      <c r="T32" s="353">
        <f>SUM(T22,T25)</f>
        <v>154</v>
      </c>
      <c r="U32" s="351">
        <f>SUM(U22,U25)</f>
        <v>280</v>
      </c>
      <c r="V32" s="351">
        <f>SUM(V22,V25,V31)</f>
        <v>33</v>
      </c>
      <c r="W32" s="352" t="s">
        <v>22</v>
      </c>
      <c r="X32" s="351">
        <f>SUM(X22,X25)</f>
        <v>104</v>
      </c>
      <c r="Y32" s="351">
        <f>SUM(Y22,Y25)</f>
        <v>204</v>
      </c>
      <c r="Z32" s="351">
        <f>SUM(Z22,Z25,Z31)</f>
        <v>31</v>
      </c>
      <c r="AA32" s="352" t="s">
        <v>22</v>
      </c>
      <c r="AB32" s="354">
        <f>SUM(AB22,AB25)</f>
        <v>818</v>
      </c>
      <c r="AC32" s="355">
        <f>SUM(AC22,AC25)</f>
        <v>1552</v>
      </c>
      <c r="AD32" s="676">
        <f>SUM(AD22,AD25,AD31)</f>
        <v>180</v>
      </c>
      <c r="AE32" s="356">
        <f>SUM(AB32,AC32)</f>
        <v>2370</v>
      </c>
      <c r="AF32" s="357"/>
      <c r="AG32" s="357"/>
    </row>
    <row r="33" spans="1:31" s="2" customFormat="1" ht="15.75" customHeight="1" x14ac:dyDescent="0.2">
      <c r="A33" s="1096"/>
      <c r="B33" s="1097"/>
      <c r="C33" s="1097"/>
      <c r="D33" s="1097"/>
      <c r="E33" s="1097"/>
      <c r="F33" s="1097"/>
      <c r="G33" s="1097"/>
      <c r="H33" s="1097"/>
      <c r="I33" s="1097"/>
      <c r="J33" s="1097"/>
      <c r="K33" s="1097"/>
      <c r="L33" s="1097"/>
      <c r="M33" s="1097"/>
      <c r="N33" s="1097"/>
      <c r="O33" s="1097"/>
      <c r="P33" s="1097"/>
      <c r="Q33" s="1097"/>
      <c r="R33" s="1097"/>
      <c r="S33" s="1098"/>
      <c r="T33" s="6"/>
      <c r="U33" s="6"/>
      <c r="V33" s="6"/>
      <c r="W33" s="6"/>
      <c r="X33" s="6"/>
      <c r="Y33" s="7"/>
      <c r="Z33" s="7"/>
      <c r="AA33" s="7"/>
      <c r="AB33" s="8"/>
      <c r="AC33" s="8"/>
      <c r="AD33" s="8"/>
      <c r="AE33" s="9"/>
    </row>
    <row r="34" spans="1:31" s="77" customFormat="1" ht="15" x14ac:dyDescent="0.2">
      <c r="A34" s="1055"/>
      <c r="B34" s="1081"/>
      <c r="C34" s="1081"/>
      <c r="D34" s="1056"/>
      <c r="E34" s="1056"/>
      <c r="F34" s="1056"/>
      <c r="G34" s="1056"/>
      <c r="H34" s="1056"/>
      <c r="I34" s="1056"/>
      <c r="J34" s="1056"/>
      <c r="K34" s="1056"/>
      <c r="L34" s="1056"/>
      <c r="M34" s="1056"/>
      <c r="N34" s="1056"/>
      <c r="O34" s="1056"/>
      <c r="P34" s="1056"/>
      <c r="Q34" s="1056"/>
      <c r="R34" s="1056"/>
      <c r="S34" s="1056"/>
      <c r="T34" s="244"/>
      <c r="U34" s="244"/>
      <c r="V34" s="244"/>
      <c r="W34" s="244"/>
      <c r="X34" s="244"/>
      <c r="Y34" s="244"/>
      <c r="Z34" s="244"/>
      <c r="AA34" s="244"/>
      <c r="AB34" s="256"/>
      <c r="AC34" s="256"/>
      <c r="AD34" s="256"/>
      <c r="AE34" s="257"/>
    </row>
    <row r="35" spans="1:31" s="77" customFormat="1" ht="13.5" thickBot="1" x14ac:dyDescent="0.25">
      <c r="A35" s="1082" t="s">
        <v>24</v>
      </c>
      <c r="B35" s="1083"/>
      <c r="C35" s="1083"/>
      <c r="D35" s="1083"/>
      <c r="E35" s="1083"/>
      <c r="F35" s="1083"/>
      <c r="G35" s="1083"/>
      <c r="H35" s="1083"/>
      <c r="I35" s="1083"/>
      <c r="J35" s="1083"/>
      <c r="K35" s="1083"/>
      <c r="L35" s="1083"/>
      <c r="M35" s="1083"/>
      <c r="N35" s="1083"/>
      <c r="O35" s="1083"/>
      <c r="P35" s="1083"/>
      <c r="Q35" s="1083"/>
      <c r="R35" s="1083"/>
      <c r="S35" s="1083"/>
      <c r="T35" s="247"/>
      <c r="U35" s="247"/>
      <c r="V35" s="247"/>
      <c r="W35" s="247"/>
      <c r="X35" s="247"/>
      <c r="Y35" s="247"/>
      <c r="Z35" s="247"/>
      <c r="AA35" s="247"/>
      <c r="AB35" s="245"/>
      <c r="AC35" s="245"/>
      <c r="AD35" s="245"/>
      <c r="AE35" s="246"/>
    </row>
    <row r="36" spans="1:31" s="126" customFormat="1" ht="15.75" customHeight="1" x14ac:dyDescent="0.25">
      <c r="A36" s="436"/>
      <c r="B36" s="437"/>
      <c r="C36" s="438" t="s">
        <v>19</v>
      </c>
      <c r="D36" s="1001"/>
      <c r="E36" s="1002"/>
      <c r="F36" s="1003"/>
      <c r="G36" s="439" t="str">
        <f>IF(COUNTIF(G$12:G$31,"A")+COUNTIF(BÜIGSZAK!G$11:G$79,"A")=0,"0",COUNTIF(G$12:G$31,"A")+COUNTIF(BÜIGSZAK!G$11:G$79,"A"))</f>
        <v>0</v>
      </c>
      <c r="H36" s="392" t="str">
        <f>IF(COUNTIF(I11:I27,"A")=0,"",COUNTIF(I11:I27,"A"))</f>
        <v/>
      </c>
      <c r="I36" s="393"/>
      <c r="J36" s="394"/>
      <c r="K36" s="439">
        <f>IF(COUNTIF(K$12:K$31,"A")+COUNTIF(BÜIGSZAK!K$11:K$79,"A")=0,"0",COUNTIF(K$12:K$31,"A")+COUNTIF(BÜIGSZAK!K$11:K$79,"A"))</f>
        <v>1</v>
      </c>
      <c r="L36" s="392"/>
      <c r="M36" s="393"/>
      <c r="N36" s="394"/>
      <c r="O36" s="439" t="str">
        <f>IF(COUNTIF(O$12:O$31,"A")+COUNTIF(BÜIGSZAK!O$11:O$79,"A")=0,"0",COUNTIF(O$12:O$31,"A")+COUNTIF(BÜIGSZAK!O$11:O$79,"A"))</f>
        <v>0</v>
      </c>
      <c r="P36" s="392"/>
      <c r="Q36" s="393"/>
      <c r="R36" s="394"/>
      <c r="S36" s="439" t="str">
        <f>IF(COUNTIF(S$12:S$31,"A")+COUNTIF(BÜIGSZAK!S$11:S$79,"A")=0,"0",COUNTIF(S$12:S$31,"A")+COUNTIF(BÜIGSZAK!S$11:S$79,"A"))</f>
        <v>0</v>
      </c>
      <c r="T36" s="392" t="str">
        <f>IF(COUNTIF(U11:U27,"A")=0,"",COUNTIF(U11:U27,"A"))</f>
        <v/>
      </c>
      <c r="U36" s="393"/>
      <c r="V36" s="394"/>
      <c r="W36" s="439" t="str">
        <f>IF(COUNTIF(W$12:W$31,"A")+COUNTIF(BÜIGSZAK!W$11:W$79,"A")=0,"0",COUNTIF(W$12:W$31,"A")+COUNTIF(BÜIGSZAK!W$11:W$79,"A"))</f>
        <v>0</v>
      </c>
      <c r="X36" s="392" t="str">
        <f>IF(COUNTIF(Y11:Y27,"A")=0,"",COUNTIF(Y11:Y27,"A"))</f>
        <v/>
      </c>
      <c r="Y36" s="393"/>
      <c r="Z36" s="394"/>
      <c r="AA36" s="439" t="str">
        <f>IF(COUNTIF(AA$12:AA$31,"A")+COUNTIF(BÜIGSZAK!AA$11:AA$79,"A")=0,"0",COUNTIF(AA$12:AA$31,"A")+COUNTIF(BÜIGSZAK!AA$11:AA$79,"A"))</f>
        <v>0</v>
      </c>
      <c r="AB36" s="395"/>
      <c r="AC36" s="396"/>
      <c r="AD36" s="396"/>
      <c r="AE36" s="397">
        <f>SUM(G36,K36,O36,S36,W36,AA36)</f>
        <v>1</v>
      </c>
    </row>
    <row r="37" spans="1:31" s="126" customFormat="1" ht="15.75" customHeight="1" x14ac:dyDescent="0.25">
      <c r="A37" s="398"/>
      <c r="B37" s="399"/>
      <c r="C37" s="400" t="s">
        <v>20</v>
      </c>
      <c r="D37" s="998"/>
      <c r="E37" s="999"/>
      <c r="F37" s="1000"/>
      <c r="G37" s="401" t="str">
        <f>IF(COUNTIF(G$12:G$31,"B")+COUNTIF(BÜIGSZAK!G$11:G$79,"B")=0,"0",COUNTIF(G$12:G$31,"B")+COUNTIF(BÜIGSZAK!G$11:G$79,"B"))</f>
        <v>0</v>
      </c>
      <c r="H37" s="402" t="str">
        <f>IF(COUNTIF(I11:I27,"B")=0,"",COUNTIF(I11:I27,"B"))</f>
        <v/>
      </c>
      <c r="I37" s="403"/>
      <c r="J37" s="404"/>
      <c r="K37" s="401" t="str">
        <f>IF(COUNTIF(K$12:K$31,"B")+COUNTIF(BÜIGSZAK!K$11:K$79,"B")=0,"0",COUNTIF(K$12:K$31,"B")+COUNTIF(BÜIGSZAK!K$11:K$79,"B"))</f>
        <v>0</v>
      </c>
      <c r="L37" s="402"/>
      <c r="M37" s="403"/>
      <c r="N37" s="404"/>
      <c r="O37" s="401" t="str">
        <f>IF(COUNTIF(O$12:O$31,"B")+COUNTIF(BÜIGSZAK!O$11:O$79,"B")=0,"0",COUNTIF(O$12:O$31,"B")+COUNTIF(BÜIGSZAK!O$11:O$79,"B"))</f>
        <v>0</v>
      </c>
      <c r="P37" s="402"/>
      <c r="Q37" s="403"/>
      <c r="R37" s="404"/>
      <c r="S37" s="401" t="str">
        <f>IF(COUNTIF(S$12:S$31,"B")+COUNTIF(BÜIGSZAK!S$11:S$79,"B")=0,"0",COUNTIF(S$12:S$31,"B")+COUNTIF(BÜIGSZAK!S$11:S$79,"B"))</f>
        <v>0</v>
      </c>
      <c r="T37" s="402" t="str">
        <f>IF(COUNTIF(U11:U27,"B")=0,"",COUNTIF(U11:U27,"B"))</f>
        <v/>
      </c>
      <c r="U37" s="403"/>
      <c r="V37" s="404"/>
      <c r="W37" s="401" t="str">
        <f>IF(COUNTIF(W$12:W$31,"B")+COUNTIF(BÜIGSZAK!W$11:W$79,"B")=0,"0",COUNTIF(W$12:W$31,"B")+COUNTIF(BÜIGSZAK!W$11:W$79,"B"))</f>
        <v>0</v>
      </c>
      <c r="X37" s="402" t="str">
        <f>IF(COUNTIF(Y11:Y27,"B")=0,"",COUNTIF(Y11:Y27,"B"))</f>
        <v/>
      </c>
      <c r="Y37" s="403"/>
      <c r="Z37" s="404"/>
      <c r="AA37" s="401" t="str">
        <f>IF(COUNTIF(AA$12:AA$31,"B")+COUNTIF(BÜIGSZAK!AA$11:AA$79,"B")=0,"0",COUNTIF(AA$12:AA$31,"B")+COUNTIF(BÜIGSZAK!AA$11:AA$79,"B"))</f>
        <v>0</v>
      </c>
      <c r="AB37" s="405"/>
      <c r="AC37" s="406"/>
      <c r="AD37" s="406"/>
      <c r="AE37" s="407">
        <f t="shared" ref="AE37:AE45" si="17">SUM(G37,K37,O37,S37,W37,AA37)</f>
        <v>0</v>
      </c>
    </row>
    <row r="38" spans="1:31" s="126" customFormat="1" ht="15.75" customHeight="1" x14ac:dyDescent="0.25">
      <c r="A38" s="398"/>
      <c r="B38" s="399"/>
      <c r="C38" s="400" t="s">
        <v>362</v>
      </c>
      <c r="D38" s="998"/>
      <c r="E38" s="999"/>
      <c r="F38" s="1000"/>
      <c r="G38" s="401">
        <f>IF(COUNTIF(G$12:G$31,"ÉÉ")+COUNTIF(G$12:G$31,"ÉÉ(Z)")+COUNTIF(BÜIGSZAK!G$11:G$79,"ÉÉ")+COUNTIF(BÜIGSZAK!G$11:G$79,"ÉÉ(Z)")=0,"0",COUNTIF(G$12:G$31,"ÉÉ")+COUNTIF(G$12:G$31,"ÉÉ(Z)")+COUNTIF(BÜIGSZAK!G$11:G$79,"ÉÉ")+COUNTIF(BÜIGSZAK!G$11:G$79,"ÉÉ(Z)"))</f>
        <v>4</v>
      </c>
      <c r="H38" s="402" t="str">
        <f>IF(COUNTIF(I11:I27,"ÉÉ")=0,"",COUNTIF(I11:I27,"ÉÉ"))</f>
        <v/>
      </c>
      <c r="I38" s="403"/>
      <c r="J38" s="404"/>
      <c r="K38" s="401">
        <f>IF(COUNTIF(K$12:K$31,"ÉÉ")+COUNTIF(K$12:K$31,"ÉÉ(Z)")+COUNTIF(BÜIGSZAK!K$11:K$79,"ÉÉ")+COUNTIF(BÜIGSZAK!K$11:K$79,"ÉÉ(Z)")=0,"0",COUNTIF(K$12:K$31,"ÉÉ")+COUNTIF(K$12:K$31,"ÉÉ(Z)")+COUNTIF(BÜIGSZAK!K$11:K$79,"ÉÉ")+COUNTIF(BÜIGSZAK!K$11:K$79,"ÉÉ(Z)"))</f>
        <v>1</v>
      </c>
      <c r="L38" s="402"/>
      <c r="M38" s="403"/>
      <c r="N38" s="404"/>
      <c r="O38" s="401">
        <f>IF(COUNTIF(O$12:O$31,"ÉÉ")+COUNTIF(O$12:O$31,"ÉÉ(Z)")+COUNTIF(BÜIGSZAK!O$11:O$79,"ÉÉ")+COUNTIF(BÜIGSZAK!O$11:O$79,"ÉÉ(Z)")=0,"0",COUNTIF(O$12:O$31,"ÉÉ")+COUNTIF(O$12:O$31,"ÉÉ(Z)")+COUNTIF(BÜIGSZAK!O$11:O$79,"ÉÉ")+COUNTIF(BÜIGSZAK!O$11:O$79,"ÉÉ(Z)"))</f>
        <v>2</v>
      </c>
      <c r="P38" s="402"/>
      <c r="Q38" s="403"/>
      <c r="R38" s="404"/>
      <c r="S38" s="401">
        <f>IF(COUNTIF(S$12:S$31,"ÉÉ")+COUNTIF(S$12:S$31,"ÉÉ(Z)")+COUNTIF(BÜIGSZAK!S$11:S$79,"ÉÉ")+COUNTIF(BÜIGSZAK!S$11:S$79,"ÉÉ(Z)")=0,"0",COUNTIF(S$12:S$31,"ÉÉ")+COUNTIF(S$12:S$31,"ÉÉ(Z)")+COUNTIF(BÜIGSZAK!S$11:S$79,"ÉÉ")+COUNTIF(BÜIGSZAK!S$11:S$79,"ÉÉ(Z)"))</f>
        <v>5</v>
      </c>
      <c r="T38" s="402" t="str">
        <f>IF(COUNTIF(U11:U27,"ÉÉ")=0,"",COUNTIF(U11:U27,"ÉÉ"))</f>
        <v/>
      </c>
      <c r="U38" s="403"/>
      <c r="V38" s="404"/>
      <c r="W38" s="401">
        <f>IF(COUNTIF(W$12:W$31,"ÉÉ")+COUNTIF(W$12:W$31,"ÉÉ(Z)")+COUNTIF(BÜIGSZAK!W$11:W$79,"ÉÉ")+COUNTIF(BÜIGSZAK!W$11:W$79,"ÉÉ(Z)")=0,"0",COUNTIF(W$12:W$31,"ÉÉ")+COUNTIF(W$12:W$31,"ÉÉ(Z)")+COUNTIF(BÜIGSZAK!W$11:W$79,"ÉÉ")+COUNTIF(BÜIGSZAK!W$11:W$79,"ÉÉ(Z)"))</f>
        <v>2</v>
      </c>
      <c r="X38" s="402" t="str">
        <f>IF(COUNTIF(Y11:Y27,"ÉÉ")=0,"",COUNTIF(Y11:Y27,"ÉÉ"))</f>
        <v/>
      </c>
      <c r="Y38" s="403"/>
      <c r="Z38" s="404"/>
      <c r="AA38" s="401">
        <f>IF(COUNTIF(AA$12:AA$31,"ÉÉ")+COUNTIF(AA$12:AA$31,"ÉÉ(Z)")+COUNTIF(BÜIGSZAK!AA$11:AA$79,"ÉÉ")+COUNTIF(BÜIGSZAK!AA$11:AA$79,"ÉÉ(Z)")=0,"0",COUNTIF(AA$12:AA$31,"ÉÉ")+COUNTIF(AA$12:AA$31,"ÉÉ(Z)")+COUNTIF(BÜIGSZAK!AA$11:AA$79,"ÉÉ")+COUNTIF(BÜIGSZAK!AA$11:AA$79,"ÉÉ(Z)"))</f>
        <v>1</v>
      </c>
      <c r="AB38" s="405"/>
      <c r="AC38" s="406"/>
      <c r="AD38" s="406"/>
      <c r="AE38" s="407">
        <f t="shared" si="17"/>
        <v>15</v>
      </c>
    </row>
    <row r="39" spans="1:31" s="126" customFormat="1" ht="15.75" customHeight="1" x14ac:dyDescent="0.25">
      <c r="A39" s="398"/>
      <c r="B39" s="399"/>
      <c r="C39" s="400" t="s">
        <v>363</v>
      </c>
      <c r="D39" s="998"/>
      <c r="E39" s="999"/>
      <c r="F39" s="1000"/>
      <c r="G39" s="401">
        <f>IF(COUNTIF(G$12:G$31,"GYJ")+COUNTIF(G$12:G$31,"GYJ(Z)")+COUNTIF(BÜIGSZAK!G$11:G$79,"GYJ")+COUNTIF(BÜIGSZAK!G$11:G$79,"GYJ(Z)")=0,"0",COUNTIF(G$12:G$31,"GYJ")+COUNTIF(G$12:G$31,"GYJ(Z)")+COUNTIF(BÜIGSZAK!G$11:G$79,"GYJ")+COUNTIF(BÜIGSZAK!G$11:G$79,"GYJ(Z)"))</f>
        <v>1</v>
      </c>
      <c r="H39" s="402" t="str">
        <f>IF(COUNTIF(I11:I27,"GYJ")=0,"",COUNTIF(I11:I27,"GYJ"))</f>
        <v/>
      </c>
      <c r="I39" s="403"/>
      <c r="J39" s="404"/>
      <c r="K39" s="401">
        <f>IF(COUNTIF(K$12:K$31,"GYJ")+COUNTIF(K$12:K$31,"GYJ(Z)")+COUNTIF(BÜIGSZAK!K$11:K$79,"GYJ")+COUNTIF(BÜIGSZAK!K$11:K$79,"GYJ(Z)")=0,"0",COUNTIF(K$12:K$31,"GYJ")+COUNTIF(K$12:K$31,"GYJ(Z)")+COUNTIF(BÜIGSZAK!K$11:K$79,"GYJ")+COUNTIF(BÜIGSZAK!K$11:K$79,"GYJ(Z)"))</f>
        <v>4</v>
      </c>
      <c r="L39" s="402"/>
      <c r="M39" s="403"/>
      <c r="N39" s="404"/>
      <c r="O39" s="401">
        <f>IF(COUNTIF(O$12:O$31,"GYJ")+COUNTIF(O$12:O$31,"GYJ(Z)")+COUNTIF(BÜIGSZAK!O$11:O$79,"GYJ")+COUNTIF(BÜIGSZAK!O$11:O$79,"GYJ(Z)")=0,"0",COUNTIF(O$12:O$31,"GYJ")+COUNTIF(O$12:O$31,"GYJ(Z)")+COUNTIF(BÜIGSZAK!O$11:O$79,"GYJ")+COUNTIF(BÜIGSZAK!O$11:O$79,"GYJ(Z)"))</f>
        <v>3</v>
      </c>
      <c r="P39" s="402"/>
      <c r="Q39" s="403"/>
      <c r="R39" s="404"/>
      <c r="S39" s="401">
        <f>IF(COUNTIF(S$12:S$31,"GYJ")+COUNTIF(S$12:S$31,"GYJ(Z)")+COUNTIF(BÜIGSZAK!S$11:S$79,"GYJ")+COUNTIF(BÜIGSZAK!S$11:S$79,"GYJ(Z)")=0,"0",COUNTIF(S$12:S$31,"GYJ")+COUNTIF(S$12:S$31,"GYJ(Z)")+COUNTIF(BÜIGSZAK!S$11:S$79,"GYJ")+COUNTIF(BÜIGSZAK!S$11:S$79,"GYJ(Z)"))</f>
        <v>4</v>
      </c>
      <c r="T39" s="402" t="str">
        <f>IF(COUNTIF(U11:U27,"GYJ")=0,"",COUNTIF(U11:U27,"GYJ"))</f>
        <v/>
      </c>
      <c r="U39" s="403"/>
      <c r="V39" s="404"/>
      <c r="W39" s="401">
        <f>IF(COUNTIF(W$12:W$31,"GYJ")+COUNTIF(W$12:W$31,"GYJ(Z)")+COUNTIF(BÜIGSZAK!W$11:W$79,"GYJ")+COUNTIF(BÜIGSZAK!W$11:W$79,"GYJ(Z)")=0,"0",COUNTIF(W$12:W$31,"GYJ")+COUNTIF(W$12:W$31,"GYJ(Z)")+COUNTIF(BÜIGSZAK!W$11:W$79,"GYJ")+COUNTIF(BÜIGSZAK!W$11:W$79,"GYJ(Z)"))</f>
        <v>3</v>
      </c>
      <c r="X39" s="402" t="str">
        <f>IF(COUNTIF(Y11:Y27,"GYJ")=0,"",COUNTIF(Y11:Y27,"GYJ"))</f>
        <v/>
      </c>
      <c r="Y39" s="403"/>
      <c r="Z39" s="404"/>
      <c r="AA39" s="401">
        <f>IF(COUNTIF(AA$12:AA$31,"GYJ")+COUNTIF(AA$12:AA$31,"GYJ(Z)")+COUNTIF(BÜIGSZAK!AA$11:AA$79,"GYJ")+COUNTIF(BÜIGSZAK!AA$11:AA$79,"GYJ(Z)")=0,"0",COUNTIF(AA$12:AA$31,"GYJ")+COUNTIF(AA$12:AA$31,"GYJ(Z)")+COUNTIF(BÜIGSZAK!AA$11:AA$79,"GYJ")+COUNTIF(BÜIGSZAK!AA$11:AA$79,"GYJ(Z)"))</f>
        <v>5</v>
      </c>
      <c r="AB39" s="405"/>
      <c r="AC39" s="406"/>
      <c r="AD39" s="406"/>
      <c r="AE39" s="407">
        <f t="shared" si="17"/>
        <v>20</v>
      </c>
    </row>
    <row r="40" spans="1:31" s="126" customFormat="1" ht="15.75" customHeight="1" x14ac:dyDescent="0.25">
      <c r="A40" s="398"/>
      <c r="B40" s="399"/>
      <c r="C40" s="408" t="s">
        <v>364</v>
      </c>
      <c r="D40" s="998"/>
      <c r="E40" s="999"/>
      <c r="F40" s="1000"/>
      <c r="G40" s="401">
        <f>IF(COUNTIF(G$12:G$31,"K")+COUNTIF(G$12:G$31,"K(Z)")+COUNTIF(BÜIGSZAK!G$11:G$79,"K")+COUNTIF(BÜIGSZAK!G$11:G$79,"K(Z)")=0,"0",COUNTIF(G$12:G$31,"K")+COUNTIF(G$12:G$31,"K(Z)")+COUNTIF(BÜIGSZAK!G$11:G$79,"K")+COUNTIF(BÜIGSZAK!G$11:G$79,"K(Z)"))</f>
        <v>2</v>
      </c>
      <c r="H40" s="402" t="str">
        <f>IF(COUNTIF(I11:I27,"K")=0,"",COUNTIF(I11:I27,"K"))</f>
        <v/>
      </c>
      <c r="I40" s="403"/>
      <c r="J40" s="404"/>
      <c r="K40" s="401">
        <f>IF(COUNTIF(K$12:K$31,"K")+COUNTIF(K$12:K$31,"K(Z)")+COUNTIF(BÜIGSZAK!K$11:K$79,"K")+COUNTIF(BÜIGSZAK!K$11:K$79,"K(Z)")=0,"0",COUNTIF(K$12:K$31,"K")+COUNTIF(K$12:K$31,"K(Z)")+COUNTIF(BÜIGSZAK!K$11:K$79,"K")+COUNTIF(BÜIGSZAK!K$11:K$79,"K(Z)"))</f>
        <v>4</v>
      </c>
      <c r="L40" s="402"/>
      <c r="M40" s="403"/>
      <c r="N40" s="404"/>
      <c r="O40" s="401">
        <f>IF(COUNTIF(O$12:O$31,"K")+COUNTIF(O$12:O$31,"K(Z)")+COUNTIF(BÜIGSZAK!O$11:O$79,"K")+COUNTIF(BÜIGSZAK!O$11:O$79,"K(Z)")=0,"0",COUNTIF(O$12:O$31,"K")+COUNTIF(O$12:O$31,"K(Z)")+COUNTIF(BÜIGSZAK!O$11:O$79,"K")+COUNTIF(BÜIGSZAK!O$11:O$79,"K(Z)"))</f>
        <v>5</v>
      </c>
      <c r="P40" s="402"/>
      <c r="Q40" s="403"/>
      <c r="R40" s="404"/>
      <c r="S40" s="401">
        <f>IF(COUNTIF(S$12:S$31,"K")+COUNTIF(S$12:S$31,"K(Z)")+COUNTIF(BÜIGSZAK!S$11:S$79,"K")+COUNTIF(BÜIGSZAK!S$11:S$79,"K(Z)")=0,"0",COUNTIF(S$12:S$31,"K")+COUNTIF(S$12:S$31,"K(Z)")+COUNTIF(BÜIGSZAK!S$11:S$79,"K")+COUNTIF(BÜIGSZAK!S$11:S$79,"K(Z)"))</f>
        <v>4</v>
      </c>
      <c r="T40" s="402" t="str">
        <f>IF(COUNTIF(U11:U27,"K")=0,"",COUNTIF(U11:U27,"K"))</f>
        <v/>
      </c>
      <c r="U40" s="403"/>
      <c r="V40" s="404"/>
      <c r="W40" s="401">
        <f>IF(COUNTIF(W$12:W$31,"K")+COUNTIF(W$12:W$31,"K(Z)")+COUNTIF(BÜIGSZAK!W$11:W$79,"K")+COUNTIF(BÜIGSZAK!W$11:W$79,"K(Z)")=0,"0",COUNTIF(W$12:W$31,"K")+COUNTIF(W$12:W$31,"K(Z)")+COUNTIF(BÜIGSZAK!W$11:W$79,"K")+COUNTIF(BÜIGSZAK!W$11:W$79,"K(Z)"))</f>
        <v>6</v>
      </c>
      <c r="X40" s="402" t="str">
        <f>IF(COUNTIF(Y11:Y27,"K")=0,"",COUNTIF(Y11:Y27,"K"))</f>
        <v/>
      </c>
      <c r="Y40" s="403"/>
      <c r="Z40" s="404"/>
      <c r="AA40" s="401">
        <f>IF(COUNTIF(AA$12:AA$31,"K")+COUNTIF(AA$12:AA$31,"K(Z)")+COUNTIF(BÜIGSZAK!AA$11:AA$79,"K")+COUNTIF(BÜIGSZAK!AA$11:AA$79,"K(Z)")=0,"0",COUNTIF(AA$12:AA$31,"K")+COUNTIF(AA$12:AA$31,"K(Z)")+COUNTIF(BÜIGSZAK!AA$11:AA$79,"K")+COUNTIF(BÜIGSZAK!AA$11:AA$79,"K(Z)"))</f>
        <v>4</v>
      </c>
      <c r="AB40" s="405"/>
      <c r="AC40" s="406"/>
      <c r="AD40" s="406"/>
      <c r="AE40" s="407">
        <f t="shared" si="17"/>
        <v>25</v>
      </c>
    </row>
    <row r="41" spans="1:31" s="126" customFormat="1" ht="15.75" customHeight="1" x14ac:dyDescent="0.25">
      <c r="A41" s="398"/>
      <c r="B41" s="399"/>
      <c r="C41" s="400" t="s">
        <v>21</v>
      </c>
      <c r="D41" s="998"/>
      <c r="E41" s="999"/>
      <c r="F41" s="1000"/>
      <c r="G41" s="401" t="str">
        <f>IF(COUNTIF(G$12:G$31,"AV")+COUNTIF(BÜIGSZAK!G$11:G$79,"AV")=0,"0",COUNTIF(G$12:G$31,"AV")+COUNTIF(BÜIGSZAK!G$11:G$79,"AV"))</f>
        <v>0</v>
      </c>
      <c r="H41" s="402" t="str">
        <f>IF(COUNTIF(I11:I27,"AV")=0,"",COUNTIF(I11:I27,"AV"))</f>
        <v/>
      </c>
      <c r="I41" s="403"/>
      <c r="J41" s="404"/>
      <c r="K41" s="401" t="str">
        <f>IF(COUNTIF(K$12:K$31,"AV")+COUNTIF(BÜIGSZAK!K$11:K$79,"AV")=0,"0",COUNTIF(K$12:K$31,"AV")+COUNTIF(BÜIGSZAK!K$11:K$79,"AV"))</f>
        <v>0</v>
      </c>
      <c r="L41" s="402"/>
      <c r="M41" s="403"/>
      <c r="N41" s="404"/>
      <c r="O41" s="401" t="str">
        <f>IF(COUNTIF(O$12:O$31,"AV")+COUNTIF(BÜIGSZAK!O$11:O$79,"AV")=0,"0",COUNTIF(O$12:O$31,"AV")+COUNTIF(BÜIGSZAK!O$11:O$79,"AV"))</f>
        <v>0</v>
      </c>
      <c r="P41" s="402"/>
      <c r="Q41" s="403"/>
      <c r="R41" s="404"/>
      <c r="S41" s="401" t="str">
        <f>IF(COUNTIF(S$12:S$31,"AV")+COUNTIF(BÜIGSZAK!S$11:S$79,"AV")=0,"0",COUNTIF(S$12:S$31,"AV")+COUNTIF(BÜIGSZAK!S$11:S$79,"AV"))</f>
        <v>0</v>
      </c>
      <c r="T41" s="402" t="str">
        <f>IF(COUNTIF(U11:U27,"AV")=0,"",COUNTIF(U11:U27,"AV"))</f>
        <v/>
      </c>
      <c r="U41" s="403"/>
      <c r="V41" s="404"/>
      <c r="W41" s="401" t="str">
        <f>IF(COUNTIF(W$12:W$31,"AV")+COUNTIF(BÜIGSZAK!W$11:W$79,"AV")=0,"0",COUNTIF(W$12:W$31,"AV")+COUNTIF(BÜIGSZAK!W$11:W$79,"AV"))</f>
        <v>0</v>
      </c>
      <c r="X41" s="402" t="str">
        <f>IF(COUNTIF(Y11:Y27,"AV")=0,"",COUNTIF(Y11:Y27,"AV"))</f>
        <v/>
      </c>
      <c r="Y41" s="403"/>
      <c r="Z41" s="404"/>
      <c r="AA41" s="401" t="str">
        <f>IF(COUNTIF(AA$12:AA$31,"AV")+COUNTIF(BÜIGSZAK!AA$11:AA$79,"AV")=0,"0",COUNTIF(AA$12:AA$31,"AV")+COUNTIF(BÜIGSZAK!AA$11:AA$79,"AV"))</f>
        <v>0</v>
      </c>
      <c r="AB41" s="405"/>
      <c r="AC41" s="406"/>
      <c r="AD41" s="406"/>
      <c r="AE41" s="407">
        <f t="shared" si="17"/>
        <v>0</v>
      </c>
    </row>
    <row r="42" spans="1:31" s="126" customFormat="1" ht="15.75" customHeight="1" x14ac:dyDescent="0.25">
      <c r="A42" s="398"/>
      <c r="B42" s="399"/>
      <c r="C42" s="400" t="s">
        <v>119</v>
      </c>
      <c r="D42" s="998"/>
      <c r="E42" s="999"/>
      <c r="F42" s="1000"/>
      <c r="G42" s="401" t="str">
        <f>IF(COUNTIF(G$12:G$31,"KV")+COUNTIF(BÜIGSZAK!G$11:G$79,"KV")=0,"0",COUNTIF(G$12:G$31,"KV")+COUNTIF(BÜIGSZAK!G$11:G$79,"KV"))</f>
        <v>0</v>
      </c>
      <c r="H42" s="402" t="str">
        <f>IF(COUNTIF(I11:I27,"KV")=0,"",COUNTIF(I11:I27,"KV"))</f>
        <v/>
      </c>
      <c r="I42" s="403"/>
      <c r="J42" s="404"/>
      <c r="K42" s="401" t="str">
        <f>IF(COUNTIF(K$12:K$31,"KV")+COUNTIF(BÜIGSZAK!K$11:K$79,"KV")=0,"0",COUNTIF(K$12:K$31,"KV")+COUNTIF(BÜIGSZAK!K$11:K$79,"KV"))</f>
        <v>0</v>
      </c>
      <c r="L42" s="402"/>
      <c r="M42" s="403"/>
      <c r="N42" s="404"/>
      <c r="O42" s="401" t="str">
        <f>IF(COUNTIF(O$12:O$31,"KV")+COUNTIF(BÜIGSZAK!O$11:O$79,"KV")=0,"0",COUNTIF(O$12:O$31,"KV")+COUNTIF(BÜIGSZAK!O$11:O$79,"KV"))</f>
        <v>0</v>
      </c>
      <c r="P42" s="402"/>
      <c r="Q42" s="403"/>
      <c r="R42" s="404"/>
      <c r="S42" s="401" t="str">
        <f>IF(COUNTIF(S$12:S$31,"KV")+COUNTIF(BÜIGSZAK!S$11:S$79,"KV")=0,"0",COUNTIF(S$12:S$31,"KV")+COUNTIF(BÜIGSZAK!S$11:S$79,"KV"))</f>
        <v>0</v>
      </c>
      <c r="T42" s="402" t="str">
        <f>IF(COUNTIF(U11:U27,"KV")=0,"",COUNTIF(U11:U27,"KV"))</f>
        <v/>
      </c>
      <c r="U42" s="403"/>
      <c r="V42" s="404"/>
      <c r="W42" s="401" t="str">
        <f>IF(COUNTIF(W$12:W$31,"KV")+COUNTIF(BÜIGSZAK!W$11:W$79,"KV")=0,"0",COUNTIF(W$12:W$31,"KV")+COUNTIF(BÜIGSZAK!W$11:W$79,"KV"))</f>
        <v>0</v>
      </c>
      <c r="X42" s="402" t="str">
        <f>IF(COUNTIF(Y11:Y27,"KV")=0,"",COUNTIF(Y11:Y27,"KV"))</f>
        <v/>
      </c>
      <c r="Y42" s="403"/>
      <c r="Z42" s="404"/>
      <c r="AA42" s="401" t="str">
        <f>IF(COUNTIF(AA$12:AA$31,"KV")+COUNTIF(BÜIGSZAK!AA$11:AA$79,"KV")=0,"0",COUNTIF(AA$12:AA$31,"KV")+COUNTIF(BÜIGSZAK!AA$11:AA$79,"KV"))</f>
        <v>0</v>
      </c>
      <c r="AB42" s="405"/>
      <c r="AC42" s="406"/>
      <c r="AD42" s="406"/>
      <c r="AE42" s="407">
        <f t="shared" si="17"/>
        <v>0</v>
      </c>
    </row>
    <row r="43" spans="1:31" s="126" customFormat="1" ht="15.75" customHeight="1" x14ac:dyDescent="0.25">
      <c r="A43" s="398"/>
      <c r="B43" s="399"/>
      <c r="C43" s="400" t="s">
        <v>120</v>
      </c>
      <c r="D43" s="998"/>
      <c r="E43" s="999"/>
      <c r="F43" s="1000"/>
      <c r="G43" s="401" t="str">
        <f>IF(COUNTIF(G$12:G$31,"SZG")+COUNTIF(BÜIGSZAK!G$11:G$79,"SZG")=0,"0",COUNTIF(G$12:G$31,"SZG")+COUNTIF(BÜIGSZAK!G$11:G$79,"SZG"))</f>
        <v>0</v>
      </c>
      <c r="H43" s="402" t="str">
        <f>IF(COUNTIF(I11:I27,"SZG")=0,"",COUNTIF(I11:I27,"SZG"))</f>
        <v/>
      </c>
      <c r="I43" s="403"/>
      <c r="J43" s="404"/>
      <c r="K43" s="401" t="str">
        <f>IF(COUNTIF(K$12:K$31,"SZG")+COUNTIF(BÜIGSZAK!K$11:K$79,"SZG")=0,"0",COUNTIF(K$12:K$31,"SZG")+COUNTIF(BÜIGSZAK!K$11:K$79,"SZG"))</f>
        <v>0</v>
      </c>
      <c r="L43" s="402"/>
      <c r="M43" s="403"/>
      <c r="N43" s="404"/>
      <c r="O43" s="401" t="str">
        <f>IF(COUNTIF(O$12:O$31,"SZG")+COUNTIF(BÜIGSZAK!O$11:O$79,"SZG")=0,"0",COUNTIF(O$12:O$31,"SZG")+COUNTIF(BÜIGSZAK!O$11:O$79,"SZG"))</f>
        <v>0</v>
      </c>
      <c r="P43" s="402"/>
      <c r="Q43" s="403"/>
      <c r="R43" s="404"/>
      <c r="S43" s="401">
        <f>IF(COUNTIF(S$12:S$31,"SZG")+COUNTIF(BÜIGSZAK!S$11:S$79,"SZG")=0,"0",COUNTIF(S$12:S$31,"SZG")+COUNTIF(BÜIGSZAK!S$11:S$79,"SZG"))</f>
        <v>1</v>
      </c>
      <c r="T43" s="402" t="str">
        <f>IF(COUNTIF(U11:U27,"SZG")=0,"",COUNTIF(U11:U27,"SZG"))</f>
        <v/>
      </c>
      <c r="U43" s="403"/>
      <c r="V43" s="404"/>
      <c r="W43" s="401">
        <f>IF(COUNTIF(W$12:W$31,"SZG")+COUNTIF(BÜIGSZAK!W$11:W$79,"SZG")=0,"0",COUNTIF(W$12:W$31,"SZG")+COUNTIF(BÜIGSZAK!W$11:W$79,"SZG"))</f>
        <v>1</v>
      </c>
      <c r="X43" s="402" t="str">
        <f>IF(COUNTIF(Y11:Y27,"SZG")=0,"",COUNTIF(Y11:Y27,"SZG"))</f>
        <v/>
      </c>
      <c r="Y43" s="403"/>
      <c r="Z43" s="404"/>
      <c r="AA43" s="401" t="str">
        <f>IF(COUNTIF(AA$12:AA$31,"SZG")+COUNTIF(BÜIGSZAK!AA$11:AA$79,"SZG")=0,"0",COUNTIF(AA$12:AA$31,"SZG")+COUNTIF(BÜIGSZAK!AA$11:AA$79,"SZG"))</f>
        <v>0</v>
      </c>
      <c r="AB43" s="405"/>
      <c r="AC43" s="406"/>
      <c r="AD43" s="406"/>
      <c r="AE43" s="407">
        <f t="shared" si="17"/>
        <v>2</v>
      </c>
    </row>
    <row r="44" spans="1:31" s="126" customFormat="1" ht="15.75" customHeight="1" x14ac:dyDescent="0.25">
      <c r="A44" s="398"/>
      <c r="B44" s="399"/>
      <c r="C44" s="400" t="s">
        <v>121</v>
      </c>
      <c r="D44" s="998"/>
      <c r="E44" s="999"/>
      <c r="F44" s="1000"/>
      <c r="G44" s="401" t="str">
        <f>IF(COUNTIF(G$12:G$31,"ZV")+COUNTIF(BÜIGSZAK!G$11:G$79,"ZV")=0,"0",COUNTIF(G$12:G$31,"ZV")+COUNTIF(BÜIGSZAK!G$11:G$79,"ZV"))</f>
        <v>0</v>
      </c>
      <c r="H44" s="402" t="str">
        <f>IF(COUNTIF(I11:I27,"ZV")=0,"",COUNTIF(I11:I27,"ZV"))</f>
        <v/>
      </c>
      <c r="I44" s="403"/>
      <c r="J44" s="404"/>
      <c r="K44" s="401" t="str">
        <f>IF(COUNTIF(K$12:K$31,"ZV")+COUNTIF(BÜIGSZAK!K$11:K$79,"ZV")=0,"0",COUNTIF(K$12:K$31,"ZV")+COUNTIF(BÜIGSZAK!K$11:K$79,"ZV"))</f>
        <v>0</v>
      </c>
      <c r="L44" s="402"/>
      <c r="M44" s="403"/>
      <c r="N44" s="404"/>
      <c r="O44" s="401" t="str">
        <f>IF(COUNTIF(O$12:O$31,"ZV")+COUNTIF(BÜIGSZAK!O$11:O$79,"ZV")=0,"0",COUNTIF(O$12:O$31,"ZV")+COUNTIF(BÜIGSZAK!O$11:O$79,"ZV"))</f>
        <v>0</v>
      </c>
      <c r="P44" s="402"/>
      <c r="Q44" s="403"/>
      <c r="R44" s="404"/>
      <c r="S44" s="401" t="str">
        <f>IF(COUNTIF(S$12:S$31,"ZV")+COUNTIF(BÜIGSZAK!S$11:S$79,"ZV")=0,"0",COUNTIF(S$12:S$31,"ZV")+COUNTIF(BÜIGSZAK!S$11:S$79,"ZV"))</f>
        <v>0</v>
      </c>
      <c r="T44" s="402" t="str">
        <f>IF(COUNTIF(U11:U27,"ZV")=0,"",COUNTIF(U11:U27,"ZV"))</f>
        <v/>
      </c>
      <c r="U44" s="403"/>
      <c r="V44" s="404"/>
      <c r="W44" s="401" t="str">
        <f>IF(COUNTIF(W$12:W$31,"ZV")+COUNTIF(BÜIGSZAK!W$11:W$79,"ZV")=0,"0",COUNTIF(W$12:W$31,"ZV")+COUNTIF(BÜIGSZAK!W$11:W$79,"ZV"))</f>
        <v>0</v>
      </c>
      <c r="X44" s="409" t="str">
        <f>IF(COUNTIF(Y11:Y27,"ZV")=0,"",COUNTIF(Y11:Y27,"ZV"))</f>
        <v/>
      </c>
      <c r="Y44" s="410"/>
      <c r="Z44" s="411"/>
      <c r="AA44" s="401">
        <f>IF(COUNTIF(AA$12:AA$31,"ZV")+COUNTIF(BÜIGSZAK!AA$11:AA$79,"ZV")=0,"0",COUNTIF(AA$12:AA$31,"ZV")+COUNTIF(BÜIGSZAK!AA$11:AA$79,"ZV"))</f>
        <v>3</v>
      </c>
      <c r="AB44" s="405"/>
      <c r="AC44" s="406"/>
      <c r="AD44" s="406"/>
      <c r="AE44" s="407">
        <f>SUM(G44,K44,O44,S44,W44,AA44)</f>
        <v>3</v>
      </c>
    </row>
    <row r="45" spans="1:31" s="126" customFormat="1" ht="15.75" customHeight="1" thickBot="1" x14ac:dyDescent="0.25">
      <c r="A45" s="428"/>
      <c r="B45" s="429"/>
      <c r="C45" s="430" t="s">
        <v>27</v>
      </c>
      <c r="D45" s="995"/>
      <c r="E45" s="996"/>
      <c r="F45" s="997"/>
      <c r="G45" s="431">
        <f>IF(SUM(G36:G44)=0,"",SUM(G36:G44))</f>
        <v>7</v>
      </c>
      <c r="H45" s="995" t="str">
        <f>IF(SUM(I36:I44)=0,"",SUM(I36:I44))</f>
        <v/>
      </c>
      <c r="I45" s="996"/>
      <c r="J45" s="997"/>
      <c r="K45" s="431">
        <f>IF(SUM(K36:K44)=0,"",SUM(K36:K44))</f>
        <v>10</v>
      </c>
      <c r="L45" s="995"/>
      <c r="M45" s="996"/>
      <c r="N45" s="997"/>
      <c r="O45" s="431">
        <f>IF(SUM(O36:O44)=0,"",SUM(O36:O44))</f>
        <v>10</v>
      </c>
      <c r="P45" s="995"/>
      <c r="Q45" s="996"/>
      <c r="R45" s="997"/>
      <c r="S45" s="431">
        <f>IF(SUM(S36:S44)=0,"",SUM(S36:S44))</f>
        <v>14</v>
      </c>
      <c r="T45" s="995" t="str">
        <f>IF(SUM(U36:U44)=0,"",SUM(U36:U44))</f>
        <v/>
      </c>
      <c r="U45" s="996"/>
      <c r="V45" s="997"/>
      <c r="W45" s="431">
        <f>IF(SUM(W36:W44)=0,"",SUM(W36:W44))</f>
        <v>12</v>
      </c>
      <c r="X45" s="432"/>
      <c r="Y45" s="433"/>
      <c r="Z45" s="434"/>
      <c r="AA45" s="431">
        <f>IF(SUM(AA36:AA44)=0,"",SUM(AA36:AA44))</f>
        <v>13</v>
      </c>
      <c r="AB45" s="995"/>
      <c r="AC45" s="996"/>
      <c r="AD45" s="997"/>
      <c r="AE45" s="435">
        <f t="shared" si="17"/>
        <v>66</v>
      </c>
    </row>
    <row r="46" spans="1:31" ht="13.5" thickTop="1" x14ac:dyDescent="0.2"/>
  </sheetData>
  <protectedRanges>
    <protectedRange sqref="C35" name="Tartomány4"/>
    <protectedRange sqref="C16:C17" name="Tartomány1_2_1"/>
    <protectedRange sqref="C18:C19" name="Tartomány1_2_1_4"/>
    <protectedRange sqref="C15" name="Tartomány1_2_1_2"/>
    <protectedRange sqref="C45" name="Tartomány4_1_1_1"/>
    <protectedRange sqref="C44" name="Tartomány4_1_1_1_1"/>
  </protectedRanges>
  <mergeCells count="55">
    <mergeCell ref="AB28:AE28"/>
    <mergeCell ref="A33:S33"/>
    <mergeCell ref="A6:A9"/>
    <mergeCell ref="B6:B9"/>
    <mergeCell ref="C6:C9"/>
    <mergeCell ref="D6:S6"/>
    <mergeCell ref="T6:AA6"/>
    <mergeCell ref="G8:G9"/>
    <mergeCell ref="A1:AE1"/>
    <mergeCell ref="A2:AE2"/>
    <mergeCell ref="A3:AE3"/>
    <mergeCell ref="A4:AE4"/>
    <mergeCell ref="A5:AE5"/>
    <mergeCell ref="A34:S34"/>
    <mergeCell ref="A35:S35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D23:S23"/>
    <mergeCell ref="V23:AE23"/>
    <mergeCell ref="A27:U27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H45:J45"/>
    <mergeCell ref="L45:N45"/>
    <mergeCell ref="P45:R45"/>
    <mergeCell ref="T45:V45"/>
    <mergeCell ref="AB45:AD45"/>
  </mergeCells>
  <pageMargins left="0.25" right="0.25" top="0.75" bottom="0.75" header="0.3" footer="0.3"/>
  <pageSetup paperSize="8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topLeftCell="A16" zoomScale="85" zoomScaleNormal="85" workbookViewId="0">
      <selection activeCell="C30" sqref="C30:C31"/>
    </sheetView>
  </sheetViews>
  <sheetFormatPr defaultColWidth="9.33203125" defaultRowHeight="12.75" x14ac:dyDescent="0.2"/>
  <cols>
    <col min="1" max="1" width="13.6640625" style="1" customWidth="1"/>
    <col min="2" max="2" width="9.33203125" style="1" customWidth="1"/>
    <col min="3" max="3" width="78.6640625" style="1" customWidth="1"/>
    <col min="4" max="28" width="9.33203125" style="1" customWidth="1"/>
    <col min="29" max="29" width="11.33203125" style="1" customWidth="1"/>
    <col min="30" max="30" width="9.33203125" style="1" customWidth="1"/>
    <col min="31" max="31" width="13.1640625" style="1" customWidth="1"/>
    <col min="32" max="32" width="70.33203125" style="1" bestFit="1" customWidth="1"/>
    <col min="33" max="33" width="28.33203125" style="1" customWidth="1"/>
    <col min="34" max="16384" width="9.33203125" style="1"/>
  </cols>
  <sheetData>
    <row r="1" spans="1:33" ht="22.5" x14ac:dyDescent="0.2">
      <c r="A1" s="1072" t="s">
        <v>17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  <c r="T1" s="1072"/>
      <c r="U1" s="1072"/>
      <c r="V1" s="1072"/>
      <c r="W1" s="1072"/>
      <c r="X1" s="1072"/>
      <c r="Y1" s="1072"/>
      <c r="Z1" s="1072"/>
      <c r="AA1" s="1072"/>
      <c r="AB1" s="1072"/>
      <c r="AC1" s="1072"/>
      <c r="AD1" s="1072"/>
      <c r="AE1" s="1072"/>
      <c r="AF1" s="77"/>
      <c r="AG1" s="77"/>
    </row>
    <row r="2" spans="1:33" ht="22.5" x14ac:dyDescent="0.2">
      <c r="A2" s="988" t="s">
        <v>127</v>
      </c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  <c r="AF2" s="77"/>
      <c r="AG2" s="77"/>
    </row>
    <row r="3" spans="1:33" ht="22.5" x14ac:dyDescent="0.2">
      <c r="A3" s="1028" t="s">
        <v>134</v>
      </c>
      <c r="B3" s="1028"/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N3" s="1028"/>
      <c r="O3" s="1028"/>
      <c r="P3" s="1028"/>
      <c r="Q3" s="1028"/>
      <c r="R3" s="1028"/>
      <c r="S3" s="1028"/>
      <c r="T3" s="1028"/>
      <c r="U3" s="1028"/>
      <c r="V3" s="1028"/>
      <c r="W3" s="1028"/>
      <c r="X3" s="1028"/>
      <c r="Y3" s="1028"/>
      <c r="Z3" s="1028"/>
      <c r="AA3" s="1028"/>
      <c r="AB3" s="1028"/>
      <c r="AC3" s="1028"/>
      <c r="AD3" s="1028"/>
      <c r="AE3" s="1028"/>
      <c r="AF3" s="77"/>
      <c r="AG3" s="77"/>
    </row>
    <row r="4" spans="1:33" ht="22.5" x14ac:dyDescent="0.2">
      <c r="A4" s="988" t="s">
        <v>338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988"/>
      <c r="N4" s="988"/>
      <c r="O4" s="988"/>
      <c r="P4" s="988"/>
      <c r="Q4" s="988"/>
      <c r="R4" s="988"/>
      <c r="S4" s="988"/>
      <c r="T4" s="988"/>
      <c r="U4" s="988"/>
      <c r="V4" s="988"/>
      <c r="W4" s="988"/>
      <c r="X4" s="988"/>
      <c r="Y4" s="988"/>
      <c r="Z4" s="988"/>
      <c r="AA4" s="988"/>
      <c r="AB4" s="988"/>
      <c r="AC4" s="988"/>
      <c r="AD4" s="988"/>
      <c r="AE4" s="988"/>
      <c r="AF4" s="77"/>
      <c r="AG4" s="77"/>
    </row>
    <row r="5" spans="1:33" ht="23.25" thickBot="1" x14ac:dyDescent="0.25">
      <c r="A5" s="987" t="s">
        <v>337</v>
      </c>
      <c r="B5" s="987"/>
      <c r="C5" s="987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987"/>
      <c r="P5" s="987"/>
      <c r="Q5" s="987"/>
      <c r="R5" s="987"/>
      <c r="S5" s="987"/>
      <c r="T5" s="987"/>
      <c r="U5" s="987"/>
      <c r="V5" s="987"/>
      <c r="W5" s="987"/>
      <c r="X5" s="987"/>
      <c r="Y5" s="987"/>
      <c r="Z5" s="987"/>
      <c r="AA5" s="987"/>
      <c r="AB5" s="987"/>
      <c r="AC5" s="987"/>
      <c r="AD5" s="987"/>
      <c r="AE5" s="987"/>
      <c r="AF5" s="77"/>
      <c r="AG5" s="77"/>
    </row>
    <row r="6" spans="1:33" ht="14.25" thickTop="1" thickBot="1" x14ac:dyDescent="0.25">
      <c r="A6" s="1099" t="s">
        <v>14</v>
      </c>
      <c r="B6" s="1064" t="s">
        <v>15</v>
      </c>
      <c r="C6" s="1116" t="s">
        <v>16</v>
      </c>
      <c r="D6" s="1054"/>
      <c r="E6" s="1054"/>
      <c r="F6" s="1054"/>
      <c r="G6" s="1054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111"/>
      <c r="AC6" s="1111"/>
      <c r="AD6" s="1111"/>
      <c r="AE6" s="1112"/>
      <c r="AF6" s="1108" t="s">
        <v>137</v>
      </c>
      <c r="AG6" s="1108" t="s">
        <v>138</v>
      </c>
    </row>
    <row r="7" spans="1:33" x14ac:dyDescent="0.2">
      <c r="A7" s="1100"/>
      <c r="B7" s="1065"/>
      <c r="C7" s="1117"/>
      <c r="D7" s="1051" t="s">
        <v>2</v>
      </c>
      <c r="E7" s="1051"/>
      <c r="F7" s="1051"/>
      <c r="G7" s="1052"/>
      <c r="H7" s="1051" t="s">
        <v>3</v>
      </c>
      <c r="I7" s="1051"/>
      <c r="J7" s="1051"/>
      <c r="K7" s="1053"/>
      <c r="L7" s="1051" t="s">
        <v>4</v>
      </c>
      <c r="M7" s="1051"/>
      <c r="N7" s="1051"/>
      <c r="O7" s="1052"/>
      <c r="P7" s="1051" t="s">
        <v>5</v>
      </c>
      <c r="Q7" s="1051"/>
      <c r="R7" s="1051"/>
      <c r="S7" s="1052"/>
      <c r="T7" s="1051" t="s">
        <v>6</v>
      </c>
      <c r="U7" s="1051"/>
      <c r="V7" s="1051"/>
      <c r="W7" s="1052"/>
      <c r="X7" s="1051" t="s">
        <v>7</v>
      </c>
      <c r="Y7" s="1051"/>
      <c r="Z7" s="1051"/>
      <c r="AA7" s="1053"/>
      <c r="AB7" s="1113"/>
      <c r="AC7" s="1113"/>
      <c r="AD7" s="1113"/>
      <c r="AE7" s="1114"/>
      <c r="AF7" s="1109"/>
      <c r="AG7" s="1110"/>
    </row>
    <row r="8" spans="1:33" x14ac:dyDescent="0.2">
      <c r="A8" s="1100"/>
      <c r="B8" s="1065"/>
      <c r="C8" s="1117"/>
      <c r="D8" s="220"/>
      <c r="E8" s="220"/>
      <c r="F8" s="1044" t="s">
        <v>13</v>
      </c>
      <c r="G8" s="1042" t="s">
        <v>129</v>
      </c>
      <c r="H8" s="220"/>
      <c r="I8" s="220"/>
      <c r="J8" s="1044" t="s">
        <v>13</v>
      </c>
      <c r="K8" s="1086" t="s">
        <v>129</v>
      </c>
      <c r="L8" s="220"/>
      <c r="M8" s="220"/>
      <c r="N8" s="1044" t="s">
        <v>13</v>
      </c>
      <c r="O8" s="1042" t="s">
        <v>129</v>
      </c>
      <c r="P8" s="220"/>
      <c r="Q8" s="220"/>
      <c r="R8" s="1044" t="s">
        <v>13</v>
      </c>
      <c r="S8" s="1042" t="s">
        <v>129</v>
      </c>
      <c r="T8" s="219"/>
      <c r="U8" s="220"/>
      <c r="V8" s="1044" t="s">
        <v>13</v>
      </c>
      <c r="W8" s="1042" t="s">
        <v>129</v>
      </c>
      <c r="X8" s="220"/>
      <c r="Y8" s="220"/>
      <c r="Z8" s="1044" t="s">
        <v>13</v>
      </c>
      <c r="AA8" s="1042" t="s">
        <v>129</v>
      </c>
      <c r="AB8" s="219"/>
      <c r="AC8" s="220"/>
      <c r="AD8" s="1044" t="s">
        <v>13</v>
      </c>
      <c r="AE8" s="1059" t="s">
        <v>100</v>
      </c>
      <c r="AF8" s="1109"/>
      <c r="AG8" s="1110"/>
    </row>
    <row r="9" spans="1:33" ht="79.5" thickBot="1" x14ac:dyDescent="0.25">
      <c r="A9" s="1101"/>
      <c r="B9" s="1066"/>
      <c r="C9" s="1118"/>
      <c r="D9" s="222" t="s">
        <v>130</v>
      </c>
      <c r="E9" s="222" t="s">
        <v>130</v>
      </c>
      <c r="F9" s="1045"/>
      <c r="G9" s="1043"/>
      <c r="H9" s="222" t="s">
        <v>130</v>
      </c>
      <c r="I9" s="222" t="s">
        <v>130</v>
      </c>
      <c r="J9" s="1045"/>
      <c r="K9" s="1087"/>
      <c r="L9" s="222" t="s">
        <v>130</v>
      </c>
      <c r="M9" s="222" t="s">
        <v>130</v>
      </c>
      <c r="N9" s="1045"/>
      <c r="O9" s="1043"/>
      <c r="P9" s="222" t="s">
        <v>130</v>
      </c>
      <c r="Q9" s="222" t="s">
        <v>130</v>
      </c>
      <c r="R9" s="1045"/>
      <c r="S9" s="1043"/>
      <c r="T9" s="221" t="s">
        <v>130</v>
      </c>
      <c r="U9" s="222" t="s">
        <v>130</v>
      </c>
      <c r="V9" s="1045"/>
      <c r="W9" s="1043"/>
      <c r="X9" s="222" t="s">
        <v>130</v>
      </c>
      <c r="Y9" s="222" t="s">
        <v>130</v>
      </c>
      <c r="Z9" s="1045"/>
      <c r="AA9" s="1043"/>
      <c r="AB9" s="221" t="s">
        <v>131</v>
      </c>
      <c r="AC9" s="222" t="s">
        <v>131</v>
      </c>
      <c r="AD9" s="1045"/>
      <c r="AE9" s="1060"/>
      <c r="AF9" s="1109"/>
      <c r="AG9" s="1110"/>
    </row>
    <row r="10" spans="1:33" s="4" customFormat="1" ht="15.75" thickBot="1" x14ac:dyDescent="0.25">
      <c r="A10" s="541"/>
      <c r="B10" s="542"/>
      <c r="C10" s="525" t="s">
        <v>122</v>
      </c>
      <c r="D10" s="157">
        <f>BÜIGSZAK!D81</f>
        <v>182</v>
      </c>
      <c r="E10" s="157">
        <f>BÜIGSZAK!E81</f>
        <v>200</v>
      </c>
      <c r="F10" s="157">
        <f>BÜIGSZAK!F81</f>
        <v>27</v>
      </c>
      <c r="G10" s="158" t="s">
        <v>22</v>
      </c>
      <c r="H10" s="226">
        <f>BÜIGSZAK!H81</f>
        <v>102</v>
      </c>
      <c r="I10" s="226">
        <f>BÜIGSZAK!I81</f>
        <v>280</v>
      </c>
      <c r="J10" s="226">
        <f>BÜIGSZAK!J81</f>
        <v>28</v>
      </c>
      <c r="K10" s="226" t="s">
        <v>22</v>
      </c>
      <c r="L10" s="226">
        <f>BÜIGSZAK!L81</f>
        <v>98</v>
      </c>
      <c r="M10" s="226">
        <f>BÜIGSZAK!M81</f>
        <v>266</v>
      </c>
      <c r="N10" s="226">
        <f>BÜIGSZAK!N81</f>
        <v>24</v>
      </c>
      <c r="O10" s="226" t="s">
        <v>22</v>
      </c>
      <c r="P10" s="226">
        <f>BÜIGSZAK!P81</f>
        <v>84</v>
      </c>
      <c r="Q10" s="226">
        <f>BÜIGSZAK!Q81</f>
        <v>196</v>
      </c>
      <c r="R10" s="226">
        <f>BÜIGSZAK!R81</f>
        <v>20</v>
      </c>
      <c r="S10" s="226" t="s">
        <v>22</v>
      </c>
      <c r="T10" s="226">
        <f>BÜIGSZAK!T81</f>
        <v>112</v>
      </c>
      <c r="U10" s="226">
        <f>BÜIGSZAK!U81</f>
        <v>210</v>
      </c>
      <c r="V10" s="226">
        <f>BÜIGSZAK!V81</f>
        <v>24</v>
      </c>
      <c r="W10" s="226" t="s">
        <v>22</v>
      </c>
      <c r="X10" s="226">
        <f>BÜIGSZAK!X81</f>
        <v>44</v>
      </c>
      <c r="Y10" s="226">
        <f>BÜIGSZAK!Y81</f>
        <v>134</v>
      </c>
      <c r="Z10" s="226">
        <f>BÜIGSZAK!Z81</f>
        <v>17</v>
      </c>
      <c r="AA10" s="226" t="s">
        <v>22</v>
      </c>
      <c r="AB10" s="226">
        <f>BÜIGSZAK!AB81</f>
        <v>618</v>
      </c>
      <c r="AC10" s="226">
        <f>BÜIGSZAK!AC81</f>
        <v>1314</v>
      </c>
      <c r="AD10" s="226">
        <f>BÜIGSZAK!AD81</f>
        <v>140</v>
      </c>
      <c r="AE10" s="226">
        <f>BÜIGSZAK!AE81</f>
        <v>1932</v>
      </c>
      <c r="AF10" s="647"/>
      <c r="AG10" s="647"/>
    </row>
    <row r="11" spans="1:33" s="650" customFormat="1" ht="15" x14ac:dyDescent="0.2">
      <c r="A11" s="648" t="s">
        <v>3</v>
      </c>
      <c r="B11" s="544"/>
      <c r="C11" s="638" t="s">
        <v>123</v>
      </c>
      <c r="D11" s="546"/>
      <c r="E11" s="546"/>
      <c r="F11" s="547"/>
      <c r="G11" s="548"/>
      <c r="H11" s="546"/>
      <c r="I11" s="546"/>
      <c r="J11" s="547"/>
      <c r="K11" s="649"/>
      <c r="L11" s="546"/>
      <c r="M11" s="546"/>
      <c r="N11" s="547"/>
      <c r="O11" s="548"/>
      <c r="P11" s="546"/>
      <c r="Q11" s="546"/>
      <c r="R11" s="547"/>
      <c r="S11" s="549"/>
      <c r="T11" s="546"/>
      <c r="U11" s="546"/>
      <c r="V11" s="547"/>
      <c r="W11" s="649"/>
      <c r="X11" s="546"/>
      <c r="Y11" s="546"/>
      <c r="Z11" s="547"/>
      <c r="AA11" s="548"/>
      <c r="AB11" s="550"/>
      <c r="AC11" s="550"/>
      <c r="AD11" s="550"/>
      <c r="AE11" s="551"/>
      <c r="AF11" s="647"/>
      <c r="AG11" s="647"/>
    </row>
    <row r="12" spans="1:33" x14ac:dyDescent="0.2">
      <c r="A12" s="960" t="s">
        <v>67</v>
      </c>
      <c r="B12" s="695" t="s">
        <v>75</v>
      </c>
      <c r="C12" s="957" t="s">
        <v>88</v>
      </c>
      <c r="D12" s="381"/>
      <c r="E12" s="381"/>
      <c r="F12" s="382"/>
      <c r="G12" s="127"/>
      <c r="H12" s="178"/>
      <c r="I12" s="381"/>
      <c r="J12" s="382"/>
      <c r="K12" s="383"/>
      <c r="L12" s="381"/>
      <c r="M12" s="381"/>
      <c r="N12" s="382"/>
      <c r="O12" s="127"/>
      <c r="P12" s="178">
        <v>14</v>
      </c>
      <c r="Q12" s="381">
        <v>42</v>
      </c>
      <c r="R12" s="382">
        <v>4</v>
      </c>
      <c r="S12" s="383" t="s">
        <v>351</v>
      </c>
      <c r="T12" s="381"/>
      <c r="U12" s="381"/>
      <c r="V12" s="382"/>
      <c r="W12" s="383"/>
      <c r="X12" s="381"/>
      <c r="Y12" s="381"/>
      <c r="Z12" s="382"/>
      <c r="AA12" s="127"/>
      <c r="AB12" s="94">
        <f t="shared" ref="AB12:AB18" si="0">SUM(D12,H12,L12,P12,T12,X12)</f>
        <v>14</v>
      </c>
      <c r="AC12" s="530">
        <f t="shared" ref="AC12:AC20" si="1">SUM(E12,I12,M12,Q12,U12,Y12)</f>
        <v>42</v>
      </c>
      <c r="AD12" s="94">
        <f t="shared" ref="AD12:AD20" si="2">SUM(F12,J12,N12,R12,V12,Z12)</f>
        <v>4</v>
      </c>
      <c r="AE12" s="696">
        <f t="shared" ref="AE12:AE20" si="3">SUM(AB12,AC12)</f>
        <v>56</v>
      </c>
      <c r="AF12" s="926" t="s">
        <v>519</v>
      </c>
      <c r="AG12" s="216" t="s">
        <v>153</v>
      </c>
    </row>
    <row r="13" spans="1:33" x14ac:dyDescent="0.2">
      <c r="A13" s="960" t="s">
        <v>65</v>
      </c>
      <c r="B13" s="695" t="s">
        <v>75</v>
      </c>
      <c r="C13" s="957" t="s">
        <v>66</v>
      </c>
      <c r="D13" s="381"/>
      <c r="E13" s="381"/>
      <c r="F13" s="382"/>
      <c r="G13" s="127"/>
      <c r="H13" s="178"/>
      <c r="I13" s="381"/>
      <c r="J13" s="382"/>
      <c r="K13" s="383"/>
      <c r="L13" s="381"/>
      <c r="M13" s="381"/>
      <c r="N13" s="382"/>
      <c r="O13" s="127"/>
      <c r="P13" s="178"/>
      <c r="Q13" s="381"/>
      <c r="R13" s="382"/>
      <c r="S13" s="383"/>
      <c r="T13" s="381">
        <v>28</v>
      </c>
      <c r="U13" s="381">
        <v>56</v>
      </c>
      <c r="V13" s="382">
        <v>6</v>
      </c>
      <c r="W13" s="383" t="s">
        <v>350</v>
      </c>
      <c r="X13" s="381"/>
      <c r="Y13" s="381"/>
      <c r="Z13" s="382"/>
      <c r="AA13" s="127"/>
      <c r="AB13" s="94">
        <f t="shared" si="0"/>
        <v>28</v>
      </c>
      <c r="AC13" s="530">
        <f t="shared" si="1"/>
        <v>56</v>
      </c>
      <c r="AD13" s="94">
        <f t="shared" si="2"/>
        <v>6</v>
      </c>
      <c r="AE13" s="696">
        <f t="shared" si="3"/>
        <v>84</v>
      </c>
      <c r="AF13" s="926" t="s">
        <v>519</v>
      </c>
      <c r="AG13" s="216" t="s">
        <v>153</v>
      </c>
    </row>
    <row r="14" spans="1:33" x14ac:dyDescent="0.2">
      <c r="A14" s="960" t="s">
        <v>89</v>
      </c>
      <c r="B14" s="695" t="s">
        <v>75</v>
      </c>
      <c r="C14" s="957" t="s">
        <v>68</v>
      </c>
      <c r="D14" s="381"/>
      <c r="E14" s="381"/>
      <c r="F14" s="382"/>
      <c r="G14" s="127"/>
      <c r="H14" s="178"/>
      <c r="I14" s="381"/>
      <c r="J14" s="382"/>
      <c r="K14" s="383"/>
      <c r="L14" s="381"/>
      <c r="M14" s="381"/>
      <c r="N14" s="382"/>
      <c r="O14" s="127"/>
      <c r="P14" s="178"/>
      <c r="Q14" s="381"/>
      <c r="R14" s="382"/>
      <c r="S14" s="383"/>
      <c r="T14" s="381"/>
      <c r="U14" s="381"/>
      <c r="V14" s="382"/>
      <c r="W14" s="383"/>
      <c r="X14" s="381">
        <v>20</v>
      </c>
      <c r="Y14" s="381">
        <v>20</v>
      </c>
      <c r="Z14" s="382">
        <v>3</v>
      </c>
      <c r="AA14" s="729" t="s">
        <v>385</v>
      </c>
      <c r="AB14" s="94">
        <f t="shared" si="0"/>
        <v>20</v>
      </c>
      <c r="AC14" s="530">
        <f t="shared" si="1"/>
        <v>20</v>
      </c>
      <c r="AD14" s="94">
        <f t="shared" si="2"/>
        <v>3</v>
      </c>
      <c r="AE14" s="696">
        <f t="shared" si="3"/>
        <v>40</v>
      </c>
      <c r="AF14" s="926" t="s">
        <v>519</v>
      </c>
      <c r="AG14" s="216" t="s">
        <v>153</v>
      </c>
    </row>
    <row r="15" spans="1:33" x14ac:dyDescent="0.2">
      <c r="A15" s="934" t="s">
        <v>167</v>
      </c>
      <c r="B15" s="443" t="s">
        <v>75</v>
      </c>
      <c r="C15" s="937" t="s">
        <v>135</v>
      </c>
      <c r="D15" s="381">
        <v>14</v>
      </c>
      <c r="E15" s="381">
        <v>14</v>
      </c>
      <c r="F15" s="382">
        <v>2</v>
      </c>
      <c r="G15" s="127" t="s">
        <v>350</v>
      </c>
      <c r="H15" s="381"/>
      <c r="I15" s="381"/>
      <c r="J15" s="382"/>
      <c r="K15" s="127"/>
      <c r="L15" s="381"/>
      <c r="M15" s="381"/>
      <c r="N15" s="382"/>
      <c r="O15" s="127"/>
      <c r="P15" s="178"/>
      <c r="Q15" s="381"/>
      <c r="R15" s="382"/>
      <c r="S15" s="383"/>
      <c r="T15" s="381"/>
      <c r="U15" s="381"/>
      <c r="V15" s="382"/>
      <c r="W15" s="383"/>
      <c r="X15" s="381"/>
      <c r="Y15" s="381"/>
      <c r="Z15" s="382"/>
      <c r="AA15" s="121"/>
      <c r="AB15" s="94">
        <f t="shared" si="0"/>
        <v>14</v>
      </c>
      <c r="AC15" s="530">
        <f t="shared" si="1"/>
        <v>14</v>
      </c>
      <c r="AD15" s="94">
        <f t="shared" si="2"/>
        <v>2</v>
      </c>
      <c r="AE15" s="696">
        <f t="shared" si="3"/>
        <v>28</v>
      </c>
      <c r="AF15" s="926" t="s">
        <v>518</v>
      </c>
      <c r="AG15" s="697" t="s">
        <v>283</v>
      </c>
    </row>
    <row r="16" spans="1:33" x14ac:dyDescent="0.2">
      <c r="A16" s="934" t="s">
        <v>453</v>
      </c>
      <c r="B16" s="443" t="s">
        <v>75</v>
      </c>
      <c r="C16" s="937" t="s">
        <v>452</v>
      </c>
      <c r="D16" s="381"/>
      <c r="E16" s="381"/>
      <c r="F16" s="382"/>
      <c r="G16" s="127"/>
      <c r="H16" s="178"/>
      <c r="I16" s="381"/>
      <c r="J16" s="382"/>
      <c r="K16" s="383"/>
      <c r="L16" s="381">
        <v>28</v>
      </c>
      <c r="M16" s="381"/>
      <c r="N16" s="382">
        <v>2</v>
      </c>
      <c r="O16" s="127" t="s">
        <v>350</v>
      </c>
      <c r="P16" s="178"/>
      <c r="Q16" s="381"/>
      <c r="R16" s="382"/>
      <c r="S16" s="383"/>
      <c r="T16" s="381"/>
      <c r="U16" s="381"/>
      <c r="V16" s="382"/>
      <c r="W16" s="383"/>
      <c r="X16" s="381"/>
      <c r="Y16" s="381"/>
      <c r="Z16" s="382"/>
      <c r="AA16" s="121"/>
      <c r="AB16" s="94">
        <f t="shared" si="0"/>
        <v>28</v>
      </c>
      <c r="AC16" s="530">
        <f t="shared" si="1"/>
        <v>0</v>
      </c>
      <c r="AD16" s="94">
        <f t="shared" si="2"/>
        <v>2</v>
      </c>
      <c r="AE16" s="696">
        <f t="shared" si="3"/>
        <v>28</v>
      </c>
      <c r="AF16" s="926" t="s">
        <v>518</v>
      </c>
      <c r="AG16" s="697" t="s">
        <v>271</v>
      </c>
    </row>
    <row r="17" spans="1:37" x14ac:dyDescent="0.2">
      <c r="A17" s="934" t="s">
        <v>168</v>
      </c>
      <c r="B17" s="443" t="s">
        <v>75</v>
      </c>
      <c r="C17" s="937" t="s">
        <v>136</v>
      </c>
      <c r="D17" s="381"/>
      <c r="E17" s="381"/>
      <c r="F17" s="382"/>
      <c r="G17" s="127"/>
      <c r="H17" s="178"/>
      <c r="I17" s="381"/>
      <c r="J17" s="382"/>
      <c r="K17" s="383"/>
      <c r="L17" s="381">
        <v>14</v>
      </c>
      <c r="M17" s="381">
        <v>14</v>
      </c>
      <c r="N17" s="382">
        <v>2</v>
      </c>
      <c r="O17" s="127" t="s">
        <v>350</v>
      </c>
      <c r="P17" s="178"/>
      <c r="Q17" s="381"/>
      <c r="R17" s="382"/>
      <c r="S17" s="383"/>
      <c r="T17" s="381"/>
      <c r="U17" s="381"/>
      <c r="V17" s="382"/>
      <c r="W17" s="383"/>
      <c r="X17" s="381"/>
      <c r="Y17" s="381"/>
      <c r="Z17" s="382"/>
      <c r="AA17" s="121"/>
      <c r="AB17" s="94">
        <f t="shared" si="0"/>
        <v>14</v>
      </c>
      <c r="AC17" s="698">
        <f t="shared" si="1"/>
        <v>14</v>
      </c>
      <c r="AD17" s="94">
        <f t="shared" si="2"/>
        <v>2</v>
      </c>
      <c r="AE17" s="696">
        <f t="shared" si="3"/>
        <v>28</v>
      </c>
      <c r="AF17" s="926" t="s">
        <v>518</v>
      </c>
      <c r="AG17" s="801" t="s">
        <v>156</v>
      </c>
    </row>
    <row r="18" spans="1:37" x14ac:dyDescent="0.2">
      <c r="A18" s="934" t="s">
        <v>455</v>
      </c>
      <c r="B18" s="443" t="s">
        <v>75</v>
      </c>
      <c r="C18" s="937" t="s">
        <v>454</v>
      </c>
      <c r="D18" s="381"/>
      <c r="E18" s="381"/>
      <c r="F18" s="382"/>
      <c r="G18" s="127"/>
      <c r="H18" s="178"/>
      <c r="I18" s="381"/>
      <c r="J18" s="382"/>
      <c r="K18" s="699"/>
      <c r="L18" s="178"/>
      <c r="M18" s="381"/>
      <c r="N18" s="382"/>
      <c r="O18" s="699"/>
      <c r="P18" s="178"/>
      <c r="Q18" s="381"/>
      <c r="R18" s="382"/>
      <c r="S18" s="383"/>
      <c r="T18" s="504"/>
      <c r="U18" s="505"/>
      <c r="V18" s="506"/>
      <c r="W18" s="700"/>
      <c r="X18" s="381">
        <v>30</v>
      </c>
      <c r="Y18" s="381"/>
      <c r="Z18" s="382">
        <v>2</v>
      </c>
      <c r="AA18" s="121" t="s">
        <v>350</v>
      </c>
      <c r="AB18" s="94">
        <f t="shared" si="0"/>
        <v>30</v>
      </c>
      <c r="AC18" s="530">
        <f t="shared" si="1"/>
        <v>0</v>
      </c>
      <c r="AD18" s="94">
        <f t="shared" si="2"/>
        <v>2</v>
      </c>
      <c r="AE18" s="696">
        <f t="shared" si="3"/>
        <v>30</v>
      </c>
      <c r="AF18" s="926" t="s">
        <v>518</v>
      </c>
      <c r="AG18" s="216" t="s">
        <v>271</v>
      </c>
    </row>
    <row r="19" spans="1:37" s="721" customFormat="1" x14ac:dyDescent="0.2">
      <c r="A19" s="963" t="s">
        <v>457</v>
      </c>
      <c r="B19" s="701" t="s">
        <v>75</v>
      </c>
      <c r="C19" s="965" t="s">
        <v>456</v>
      </c>
      <c r="D19" s="702"/>
      <c r="E19" s="702"/>
      <c r="F19" s="703"/>
      <c r="G19" s="704"/>
      <c r="H19" s="705"/>
      <c r="I19" s="702"/>
      <c r="J19" s="703"/>
      <c r="K19" s="706"/>
      <c r="L19" s="707"/>
      <c r="M19" s="708"/>
      <c r="N19" s="709"/>
      <c r="O19" s="710"/>
      <c r="P19" s="178">
        <v>28</v>
      </c>
      <c r="Q19" s="711">
        <v>56</v>
      </c>
      <c r="R19" s="712">
        <v>3</v>
      </c>
      <c r="S19" s="706" t="s">
        <v>103</v>
      </c>
      <c r="T19" s="713"/>
      <c r="U19" s="713"/>
      <c r="V19" s="714"/>
      <c r="W19" s="715"/>
      <c r="X19" s="702"/>
      <c r="Y19" s="702"/>
      <c r="Z19" s="703"/>
      <c r="AA19" s="716"/>
      <c r="AB19" s="717">
        <f>SUM(D19,H19,P19,T19,X19)</f>
        <v>28</v>
      </c>
      <c r="AC19" s="718">
        <f t="shared" ref="AC19" si="4">SUM(E19,I19,M19,Q19,U19,Y19)</f>
        <v>56</v>
      </c>
      <c r="AD19" s="717">
        <f t="shared" ref="AD19" si="5">SUM(F19,J19,N19,R19,V19,Z19)</f>
        <v>3</v>
      </c>
      <c r="AE19" s="719">
        <f t="shared" ref="AE19" si="6">SUM(AB19,AC19)</f>
        <v>84</v>
      </c>
      <c r="AF19" s="926" t="s">
        <v>518</v>
      </c>
      <c r="AG19" s="720" t="s">
        <v>152</v>
      </c>
    </row>
    <row r="20" spans="1:37" x14ac:dyDescent="0.2">
      <c r="A20" s="964" t="s">
        <v>459</v>
      </c>
      <c r="B20" s="443" t="s">
        <v>75</v>
      </c>
      <c r="C20" s="939" t="s">
        <v>458</v>
      </c>
      <c r="D20" s="381"/>
      <c r="E20" s="381"/>
      <c r="F20" s="382"/>
      <c r="G20" s="127"/>
      <c r="H20" s="178"/>
      <c r="I20" s="381"/>
      <c r="J20" s="382"/>
      <c r="K20" s="383"/>
      <c r="L20" s="381"/>
      <c r="M20" s="381"/>
      <c r="N20" s="382"/>
      <c r="O20" s="127"/>
      <c r="Q20" s="381"/>
      <c r="R20" s="382"/>
      <c r="S20" s="383"/>
      <c r="T20" s="381"/>
      <c r="U20" s="381"/>
      <c r="V20" s="382"/>
      <c r="W20" s="383"/>
      <c r="X20" s="381">
        <v>20</v>
      </c>
      <c r="Y20" s="381">
        <v>30</v>
      </c>
      <c r="Z20" s="382">
        <v>5</v>
      </c>
      <c r="AA20" s="688" t="s">
        <v>350</v>
      </c>
      <c r="AB20" s="94">
        <f>SUM(D20,H20,L20,P19,T20,X20)</f>
        <v>48</v>
      </c>
      <c r="AC20" s="530">
        <f t="shared" si="1"/>
        <v>30</v>
      </c>
      <c r="AD20" s="94">
        <f t="shared" si="2"/>
        <v>5</v>
      </c>
      <c r="AE20" s="696">
        <f t="shared" si="3"/>
        <v>78</v>
      </c>
      <c r="AF20" s="926" t="s">
        <v>518</v>
      </c>
      <c r="AG20" s="216" t="s">
        <v>283</v>
      </c>
    </row>
    <row r="21" spans="1:37" ht="13.5" thickBot="1" x14ac:dyDescent="0.25">
      <c r="A21" s="608" t="s">
        <v>371</v>
      </c>
      <c r="B21" s="497" t="s">
        <v>1</v>
      </c>
      <c r="C21" s="840" t="s">
        <v>370</v>
      </c>
      <c r="D21" s="498"/>
      <c r="E21" s="499"/>
      <c r="F21" s="500"/>
      <c r="G21" s="501"/>
      <c r="H21" s="77"/>
      <c r="I21" s="77"/>
      <c r="J21" s="77"/>
      <c r="K21" s="77"/>
      <c r="L21" s="499"/>
      <c r="M21" s="499"/>
      <c r="N21" s="500"/>
      <c r="O21" s="609"/>
      <c r="P21" s="124"/>
      <c r="Q21" s="445"/>
      <c r="R21" s="445"/>
      <c r="S21" s="445"/>
      <c r="T21" s="499">
        <v>14</v>
      </c>
      <c r="U21" s="499">
        <v>14</v>
      </c>
      <c r="V21" s="500">
        <v>3</v>
      </c>
      <c r="W21" s="722" t="s">
        <v>353</v>
      </c>
      <c r="X21" s="498"/>
      <c r="Y21" s="499"/>
      <c r="Z21" s="500"/>
      <c r="AA21" s="722"/>
      <c r="AB21" s="94">
        <f t="shared" ref="AB21" si="7">SUM(D21,H21,L21,P21,T21,X21)</f>
        <v>14</v>
      </c>
      <c r="AC21" s="530">
        <f t="shared" ref="AC21" si="8">SUM(E21,I21,M21,Q21,U21,Y21)</f>
        <v>14</v>
      </c>
      <c r="AD21" s="94">
        <f t="shared" ref="AD21" si="9">SUM(F21,J21,N21,R21,V21,Z21)</f>
        <v>3</v>
      </c>
      <c r="AE21" s="696">
        <f t="shared" ref="AE21" si="10">SUM(AB21,AC21)</f>
        <v>28</v>
      </c>
      <c r="AF21" s="216" t="s">
        <v>149</v>
      </c>
      <c r="AG21" s="680" t="s">
        <v>393</v>
      </c>
    </row>
    <row r="22" spans="1:37" s="4" customFormat="1" ht="15.75" customHeight="1" thickBot="1" x14ac:dyDescent="0.25">
      <c r="A22" s="518"/>
      <c r="B22" s="519"/>
      <c r="C22" s="135" t="s">
        <v>124</v>
      </c>
      <c r="D22" s="520">
        <f>SUM(D12:D21)</f>
        <v>14</v>
      </c>
      <c r="E22" s="520">
        <f>SUM(E12:E21)</f>
        <v>14</v>
      </c>
      <c r="F22" s="520">
        <f>SUM(F12:F21)</f>
        <v>2</v>
      </c>
      <c r="G22" s="520" t="s">
        <v>22</v>
      </c>
      <c r="H22" s="520">
        <f>SUM(H12:H21)</f>
        <v>0</v>
      </c>
      <c r="I22" s="520">
        <f>SUM(I12:I21)</f>
        <v>0</v>
      </c>
      <c r="J22" s="520">
        <f>SUM(J12:J21)</f>
        <v>0</v>
      </c>
      <c r="K22" s="520" t="s">
        <v>22</v>
      </c>
      <c r="L22" s="520">
        <f>SUM(L12:L21)</f>
        <v>42</v>
      </c>
      <c r="M22" s="520">
        <f>SUM(M12:M21)</f>
        <v>14</v>
      </c>
      <c r="N22" s="520">
        <f>SUM(N12:N21)</f>
        <v>4</v>
      </c>
      <c r="O22" s="520" t="s">
        <v>22</v>
      </c>
      <c r="P22" s="520">
        <f>SUM(P12:P21)</f>
        <v>42</v>
      </c>
      <c r="Q22" s="520">
        <f>SUM(Q12:Q21)</f>
        <v>98</v>
      </c>
      <c r="R22" s="520">
        <f>SUM(R12:R21)</f>
        <v>7</v>
      </c>
      <c r="S22" s="520" t="s">
        <v>22</v>
      </c>
      <c r="T22" s="520">
        <f>SUM(T12:T21)</f>
        <v>42</v>
      </c>
      <c r="U22" s="520">
        <f>SUM(U12:U21)</f>
        <v>70</v>
      </c>
      <c r="V22" s="520">
        <f>SUM(V12:V21)</f>
        <v>9</v>
      </c>
      <c r="W22" s="520" t="s">
        <v>22</v>
      </c>
      <c r="X22" s="520">
        <f t="shared" ref="X22:AE22" si="11">SUM(X12:X21)</f>
        <v>70</v>
      </c>
      <c r="Y22" s="520">
        <f t="shared" si="11"/>
        <v>50</v>
      </c>
      <c r="Z22" s="520">
        <f t="shared" si="11"/>
        <v>10</v>
      </c>
      <c r="AA22" s="520">
        <f t="shared" si="11"/>
        <v>0</v>
      </c>
      <c r="AB22" s="520">
        <f t="shared" si="11"/>
        <v>238</v>
      </c>
      <c r="AC22" s="520">
        <f t="shared" si="11"/>
        <v>246</v>
      </c>
      <c r="AD22" s="520">
        <f t="shared" si="11"/>
        <v>32</v>
      </c>
      <c r="AE22" s="520">
        <f t="shared" si="11"/>
        <v>484</v>
      </c>
      <c r="AF22" s="357"/>
      <c r="AG22" s="357"/>
    </row>
    <row r="23" spans="1:37" s="4" customFormat="1" ht="15.75" customHeight="1" thickBot="1" x14ac:dyDescent="0.25">
      <c r="A23" s="523"/>
      <c r="B23" s="524"/>
      <c r="C23" s="525" t="s">
        <v>125</v>
      </c>
      <c r="D23" s="226">
        <f>D10+D22</f>
        <v>196</v>
      </c>
      <c r="E23" s="226">
        <f>E10+E22</f>
        <v>214</v>
      </c>
      <c r="F23" s="226">
        <f>F10+F22</f>
        <v>29</v>
      </c>
      <c r="G23" s="226" t="s">
        <v>22</v>
      </c>
      <c r="H23" s="226">
        <f>H10+H22</f>
        <v>102</v>
      </c>
      <c r="I23" s="226">
        <f>I10+I22</f>
        <v>280</v>
      </c>
      <c r="J23" s="226">
        <f>J10+J22</f>
        <v>28</v>
      </c>
      <c r="K23" s="226" t="s">
        <v>22</v>
      </c>
      <c r="L23" s="226">
        <f>L10+L22</f>
        <v>140</v>
      </c>
      <c r="M23" s="226">
        <f>M10+M22</f>
        <v>280</v>
      </c>
      <c r="N23" s="226">
        <f>N10+N22</f>
        <v>28</v>
      </c>
      <c r="O23" s="226" t="s">
        <v>22</v>
      </c>
      <c r="P23" s="226">
        <f>P10+P22</f>
        <v>126</v>
      </c>
      <c r="Q23" s="226">
        <f>Q10+Q22</f>
        <v>294</v>
      </c>
      <c r="R23" s="226">
        <f>R10+R22</f>
        <v>27</v>
      </c>
      <c r="S23" s="226" t="s">
        <v>22</v>
      </c>
      <c r="T23" s="226">
        <f>T10+T22</f>
        <v>154</v>
      </c>
      <c r="U23" s="226">
        <f>U10+U22</f>
        <v>280</v>
      </c>
      <c r="V23" s="226">
        <f>V10+V22</f>
        <v>33</v>
      </c>
      <c r="W23" s="226" t="s">
        <v>22</v>
      </c>
      <c r="X23" s="226">
        <f>X10+X22</f>
        <v>114</v>
      </c>
      <c r="Y23" s="226">
        <f>Y10+Y22</f>
        <v>184</v>
      </c>
      <c r="Z23" s="226">
        <f>Z10+Z22</f>
        <v>27</v>
      </c>
      <c r="AA23" s="226" t="s">
        <v>22</v>
      </c>
      <c r="AB23" s="226">
        <f>AB10+AB22</f>
        <v>856</v>
      </c>
      <c r="AC23" s="226">
        <f>AC10+AC22</f>
        <v>1560</v>
      </c>
      <c r="AD23" s="226">
        <f>AD10+AD22</f>
        <v>172</v>
      </c>
      <c r="AE23" s="226">
        <f>AE10+AE22</f>
        <v>2416</v>
      </c>
      <c r="AF23" s="357"/>
      <c r="AG23" s="357"/>
    </row>
    <row r="24" spans="1:37" s="276" customFormat="1" ht="15.75" customHeight="1" x14ac:dyDescent="0.2">
      <c r="A24" s="268" t="s">
        <v>4</v>
      </c>
      <c r="B24" s="269"/>
      <c r="C24" s="270" t="s">
        <v>9</v>
      </c>
      <c r="D24" s="1088"/>
      <c r="E24" s="1089"/>
      <c r="F24" s="1089"/>
      <c r="G24" s="1089"/>
      <c r="H24" s="1089"/>
      <c r="I24" s="1089"/>
      <c r="J24" s="1089"/>
      <c r="K24" s="1089"/>
      <c r="L24" s="1089"/>
      <c r="M24" s="1089"/>
      <c r="N24" s="1089"/>
      <c r="O24" s="1089"/>
      <c r="P24" s="1089"/>
      <c r="Q24" s="1089"/>
      <c r="R24" s="1089"/>
      <c r="S24" s="1090"/>
      <c r="T24" s="271"/>
      <c r="U24" s="272"/>
      <c r="V24" s="1091"/>
      <c r="W24" s="1092"/>
      <c r="X24" s="1092"/>
      <c r="Y24" s="1092"/>
      <c r="Z24" s="1092"/>
      <c r="AA24" s="1092"/>
      <c r="AB24" s="1092"/>
      <c r="AC24" s="1092"/>
      <c r="AD24" s="1092"/>
      <c r="AE24" s="1092"/>
      <c r="AF24" s="803"/>
      <c r="AG24" s="803"/>
      <c r="AH24" s="275"/>
      <c r="AI24" s="275"/>
      <c r="AJ24" s="275"/>
      <c r="AK24" s="275"/>
    </row>
    <row r="25" spans="1:37" s="2" customFormat="1" ht="15.75" customHeight="1" thickBot="1" x14ac:dyDescent="0.25">
      <c r="A25" s="217" t="s">
        <v>83</v>
      </c>
      <c r="B25" s="106" t="s">
        <v>1</v>
      </c>
      <c r="C25" s="239" t="s">
        <v>361</v>
      </c>
      <c r="D25" s="530"/>
      <c r="E25" s="530"/>
      <c r="F25" s="531" t="s">
        <v>22</v>
      </c>
      <c r="G25" s="386"/>
      <c r="H25" s="530"/>
      <c r="I25" s="530"/>
      <c r="J25" s="531" t="s">
        <v>22</v>
      </c>
      <c r="K25" s="386"/>
      <c r="L25" s="530"/>
      <c r="M25" s="530"/>
      <c r="N25" s="531" t="s">
        <v>22</v>
      </c>
      <c r="O25" s="386"/>
      <c r="P25" s="530"/>
      <c r="Q25" s="530"/>
      <c r="R25" s="531" t="s">
        <v>22</v>
      </c>
      <c r="S25" s="386"/>
      <c r="T25" s="530"/>
      <c r="U25" s="530"/>
      <c r="V25" s="531" t="s">
        <v>22</v>
      </c>
      <c r="W25" s="386"/>
      <c r="X25" s="530"/>
      <c r="Y25" s="530"/>
      <c r="Z25" s="531" t="s">
        <v>22</v>
      </c>
      <c r="AA25" s="382" t="s">
        <v>115</v>
      </c>
      <c r="AB25" s="532"/>
      <c r="AC25" s="532"/>
      <c r="AD25" s="531" t="s">
        <v>22</v>
      </c>
      <c r="AE25" s="802"/>
      <c r="AF25" s="804"/>
      <c r="AG25" s="804"/>
    </row>
    <row r="26" spans="1:37" s="276" customFormat="1" ht="16.350000000000001" customHeight="1" thickBot="1" x14ac:dyDescent="0.25">
      <c r="A26" s="277"/>
      <c r="B26" s="278"/>
      <c r="C26" s="658" t="s">
        <v>18</v>
      </c>
      <c r="D26" s="279">
        <v>0</v>
      </c>
      <c r="E26" s="280">
        <v>0</v>
      </c>
      <c r="F26" s="281">
        <v>0</v>
      </c>
      <c r="G26" s="281" t="str">
        <f>IF(SUM(G25:G25)=0,"",SUM(G25:G25))</f>
        <v/>
      </c>
      <c r="H26" s="282">
        <v>0</v>
      </c>
      <c r="I26" s="283">
        <v>0</v>
      </c>
      <c r="J26" s="284">
        <v>0</v>
      </c>
      <c r="K26" s="285"/>
      <c r="L26" s="281">
        <v>0</v>
      </c>
      <c r="M26" s="281">
        <v>0</v>
      </c>
      <c r="N26" s="281">
        <v>0</v>
      </c>
      <c r="O26" s="284"/>
      <c r="P26" s="286">
        <v>0</v>
      </c>
      <c r="Q26" s="281">
        <v>0</v>
      </c>
      <c r="R26" s="284">
        <v>0</v>
      </c>
      <c r="S26" s="285"/>
      <c r="T26" s="287">
        <v>0</v>
      </c>
      <c r="U26" s="288">
        <v>0</v>
      </c>
      <c r="V26" s="289">
        <v>0</v>
      </c>
      <c r="W26" s="290"/>
      <c r="X26" s="359">
        <v>0</v>
      </c>
      <c r="Y26" s="360">
        <v>0</v>
      </c>
      <c r="Z26" s="291">
        <v>0</v>
      </c>
      <c r="AA26" s="292"/>
      <c r="AB26" s="293">
        <f>SUM(D26,H26,L26,P26,T26,X26)</f>
        <v>0</v>
      </c>
      <c r="AC26" s="294">
        <v>0</v>
      </c>
      <c r="AD26" s="295">
        <v>0</v>
      </c>
      <c r="AE26" s="296" t="s">
        <v>22</v>
      </c>
      <c r="AF26" s="126"/>
      <c r="AG26" s="126"/>
    </row>
    <row r="27" spans="1:37" s="313" customFormat="1" ht="16.350000000000001" customHeight="1" thickBot="1" x14ac:dyDescent="0.3">
      <c r="A27" s="297"/>
      <c r="B27" s="298"/>
      <c r="C27" s="299" t="s">
        <v>28</v>
      </c>
      <c r="D27" s="300">
        <f>SUM(D23,D26)</f>
        <v>196</v>
      </c>
      <c r="E27" s="300">
        <f>SUM(E23,E26)</f>
        <v>214</v>
      </c>
      <c r="F27" s="301">
        <f>SUM(F23,F26)</f>
        <v>29</v>
      </c>
      <c r="G27" s="300"/>
      <c r="H27" s="300">
        <f>SUM(H23,H26)</f>
        <v>102</v>
      </c>
      <c r="I27" s="301">
        <f>SUM(I23,I26)</f>
        <v>280</v>
      </c>
      <c r="J27" s="302">
        <f>SUM(J23,J26)</f>
        <v>28</v>
      </c>
      <c r="K27" s="300"/>
      <c r="L27" s="303">
        <f>SUM(L23,L26)</f>
        <v>140</v>
      </c>
      <c r="M27" s="300">
        <f>SUM(M23,M26)</f>
        <v>280</v>
      </c>
      <c r="N27" s="301">
        <f>SUM(N23,N26)</f>
        <v>28</v>
      </c>
      <c r="O27" s="300"/>
      <c r="P27" s="300">
        <f>SUM(P23,P26)</f>
        <v>126</v>
      </c>
      <c r="Q27" s="303">
        <f>SUM(Q23,Q26)</f>
        <v>294</v>
      </c>
      <c r="R27" s="304">
        <f>SUM(R23,R26)</f>
        <v>27</v>
      </c>
      <c r="S27" s="300"/>
      <c r="T27" s="305">
        <f>SUM(T23,T26)</f>
        <v>154</v>
      </c>
      <c r="U27" s="300">
        <f>SUM(U23,U26)</f>
        <v>280</v>
      </c>
      <c r="V27" s="306">
        <f>SUM(V23,V26)</f>
        <v>33</v>
      </c>
      <c r="W27" s="306"/>
      <c r="X27" s="361">
        <f>SUM(X23,X26)</f>
        <v>114</v>
      </c>
      <c r="Y27" s="362">
        <f>SUM(Y23,Y26)</f>
        <v>184</v>
      </c>
      <c r="Z27" s="307">
        <f>SUM(Z23,Z26)</f>
        <v>27</v>
      </c>
      <c r="AA27" s="306"/>
      <c r="AB27" s="308">
        <f>SUM(AB23,AB26)</f>
        <v>856</v>
      </c>
      <c r="AC27" s="309">
        <f>SUM(AC23,AC26)</f>
        <v>1560</v>
      </c>
      <c r="AD27" s="310">
        <f>SUM(AD23,AD26)</f>
        <v>172</v>
      </c>
      <c r="AE27" s="311">
        <f>SUM(AB27,AC27)</f>
        <v>2416</v>
      </c>
      <c r="AF27" s="312"/>
      <c r="AG27" s="312"/>
    </row>
    <row r="28" spans="1:37" s="276" customFormat="1" ht="16.350000000000001" customHeight="1" thickBot="1" x14ac:dyDescent="0.25">
      <c r="A28" s="1015"/>
      <c r="B28" s="1016"/>
      <c r="C28" s="1016"/>
      <c r="D28" s="1016"/>
      <c r="E28" s="1016"/>
      <c r="F28" s="1016"/>
      <c r="G28" s="1016"/>
      <c r="H28" s="1016"/>
      <c r="I28" s="1016"/>
      <c r="J28" s="1016"/>
      <c r="K28" s="1016"/>
      <c r="L28" s="1016"/>
      <c r="M28" s="1016"/>
      <c r="N28" s="1016"/>
      <c r="O28" s="1016"/>
      <c r="P28" s="1016"/>
      <c r="Q28" s="1016"/>
      <c r="R28" s="1016"/>
      <c r="S28" s="1016"/>
      <c r="T28" s="1016"/>
      <c r="U28" s="1017"/>
      <c r="V28" s="534"/>
      <c r="W28" s="535"/>
      <c r="X28" s="535"/>
      <c r="Y28" s="535"/>
      <c r="Z28" s="535"/>
      <c r="AA28" s="536"/>
      <c r="AB28" s="536"/>
      <c r="AC28" s="536"/>
      <c r="AD28" s="536"/>
      <c r="AE28" s="537"/>
      <c r="AF28" s="126"/>
      <c r="AG28" s="126"/>
    </row>
    <row r="29" spans="1:37" s="173" customFormat="1" ht="15.95" customHeight="1" thickTop="1" thickBot="1" x14ac:dyDescent="0.25">
      <c r="A29" s="641" t="s">
        <v>5</v>
      </c>
      <c r="B29" s="589"/>
      <c r="C29" s="590" t="s">
        <v>375</v>
      </c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3"/>
      <c r="AB29" s="1039"/>
      <c r="AC29" s="1040"/>
      <c r="AD29" s="1040"/>
      <c r="AE29" s="1041"/>
    </row>
    <row r="30" spans="1:37" s="126" customFormat="1" ht="15.75" customHeight="1" thickTop="1" x14ac:dyDescent="0.2">
      <c r="A30" s="952" t="s">
        <v>74</v>
      </c>
      <c r="B30" s="318" t="s">
        <v>1</v>
      </c>
      <c r="C30" s="954" t="s">
        <v>26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>
        <v>160</v>
      </c>
      <c r="R30" s="320">
        <v>5</v>
      </c>
      <c r="S30" s="325" t="s">
        <v>103</v>
      </c>
      <c r="T30" s="326"/>
      <c r="U30" s="105"/>
      <c r="V30" s="105"/>
      <c r="W30" s="327"/>
      <c r="X30" s="96"/>
      <c r="Y30" s="105"/>
      <c r="Z30" s="105"/>
      <c r="AA30" s="327"/>
      <c r="AB30" s="328">
        <f t="shared" ref="AB30:AD31" si="12">SUM(D30,H30,L30,P30,T30,X30)</f>
        <v>0</v>
      </c>
      <c r="AC30" s="329">
        <f t="shared" si="12"/>
        <v>160</v>
      </c>
      <c r="AD30" s="329">
        <f t="shared" si="12"/>
        <v>5</v>
      </c>
      <c r="AE30" s="798">
        <f t="shared" ref="AE30:AE31" si="13">SUM(AB30,AC30)</f>
        <v>160</v>
      </c>
      <c r="AF30" s="926" t="s">
        <v>519</v>
      </c>
      <c r="AG30" s="105" t="s">
        <v>151</v>
      </c>
    </row>
    <row r="31" spans="1:37" s="126" customFormat="1" x14ac:dyDescent="0.2">
      <c r="A31" s="953" t="s">
        <v>443</v>
      </c>
      <c r="B31" s="318" t="s">
        <v>1</v>
      </c>
      <c r="C31" s="954" t="s">
        <v>444</v>
      </c>
      <c r="D31" s="319"/>
      <c r="E31" s="320"/>
      <c r="F31" s="320"/>
      <c r="G31" s="321"/>
      <c r="H31" s="322"/>
      <c r="I31" s="323"/>
      <c r="J31" s="320"/>
      <c r="K31" s="324"/>
      <c r="L31" s="319"/>
      <c r="M31" s="320"/>
      <c r="N31" s="320"/>
      <c r="O31" s="321"/>
      <c r="P31" s="322"/>
      <c r="Q31" s="323"/>
      <c r="R31" s="320"/>
      <c r="S31" s="325"/>
      <c r="T31" s="330"/>
      <c r="U31" s="331"/>
      <c r="V31" s="331"/>
      <c r="W31" s="332"/>
      <c r="X31" s="267"/>
      <c r="Y31" s="333">
        <v>80</v>
      </c>
      <c r="Z31" s="333">
        <v>3</v>
      </c>
      <c r="AA31" s="334" t="s">
        <v>103</v>
      </c>
      <c r="AB31" s="328">
        <f t="shared" si="12"/>
        <v>0</v>
      </c>
      <c r="AC31" s="329">
        <f t="shared" si="12"/>
        <v>80</v>
      </c>
      <c r="AD31" s="329">
        <f t="shared" si="12"/>
        <v>3</v>
      </c>
      <c r="AE31" s="798">
        <f t="shared" si="13"/>
        <v>80</v>
      </c>
      <c r="AF31" s="926" t="s">
        <v>519</v>
      </c>
      <c r="AG31" s="105" t="s">
        <v>151</v>
      </c>
    </row>
    <row r="32" spans="1:37" s="603" customFormat="1" ht="15.75" customHeight="1" thickBot="1" x14ac:dyDescent="0.25">
      <c r="A32" s="335"/>
      <c r="B32" s="594"/>
      <c r="C32" s="594" t="s">
        <v>358</v>
      </c>
      <c r="D32" s="595">
        <f>SUM(D30:D31)</f>
        <v>0</v>
      </c>
      <c r="E32" s="594">
        <f t="shared" ref="E32:F32" si="14">SUM(E30:E31)</f>
        <v>0</v>
      </c>
      <c r="F32" s="594">
        <f t="shared" si="14"/>
        <v>0</v>
      </c>
      <c r="G32" s="594"/>
      <c r="H32" s="594">
        <f t="shared" ref="H32:J32" si="15">SUM(H30:H31)</f>
        <v>0</v>
      </c>
      <c r="I32" s="594">
        <f t="shared" si="15"/>
        <v>0</v>
      </c>
      <c r="J32" s="594">
        <f t="shared" si="15"/>
        <v>0</v>
      </c>
      <c r="K32" s="596"/>
      <c r="L32" s="597">
        <f t="shared" ref="L32:N32" si="16">SUM(L30:L31)</f>
        <v>0</v>
      </c>
      <c r="M32" s="594">
        <f t="shared" si="16"/>
        <v>0</v>
      </c>
      <c r="N32" s="594">
        <f t="shared" si="16"/>
        <v>0</v>
      </c>
      <c r="O32" s="596"/>
      <c r="P32" s="597">
        <f t="shared" ref="P32:R32" si="17">SUM(P30:P31)</f>
        <v>0</v>
      </c>
      <c r="Q32" s="594">
        <f t="shared" si="17"/>
        <v>160</v>
      </c>
      <c r="R32" s="594">
        <f t="shared" si="17"/>
        <v>5</v>
      </c>
      <c r="S32" s="596"/>
      <c r="T32" s="597">
        <f t="shared" ref="T32:V32" si="18">SUM(T30:T31)</f>
        <v>0</v>
      </c>
      <c r="U32" s="594">
        <f t="shared" si="18"/>
        <v>0</v>
      </c>
      <c r="V32" s="598">
        <f t="shared" si="18"/>
        <v>0</v>
      </c>
      <c r="W32" s="599"/>
      <c r="X32" s="600">
        <f t="shared" ref="X32:Z32" si="19">SUM(X30:X31)</f>
        <v>0</v>
      </c>
      <c r="Y32" s="598">
        <f t="shared" si="19"/>
        <v>80</v>
      </c>
      <c r="Z32" s="598">
        <f t="shared" si="19"/>
        <v>3</v>
      </c>
      <c r="AA32" s="601"/>
      <c r="AB32" s="600">
        <f t="shared" ref="AB32:AD32" si="20">SUM(AB30:AB31)</f>
        <v>0</v>
      </c>
      <c r="AC32" s="598">
        <f t="shared" si="20"/>
        <v>240</v>
      </c>
      <c r="AD32" s="598">
        <f t="shared" si="20"/>
        <v>8</v>
      </c>
      <c r="AE32" s="602">
        <f>SUM(AB32,AC32)</f>
        <v>240</v>
      </c>
    </row>
    <row r="33" spans="1:33" s="603" customFormat="1" ht="21.95" customHeight="1" thickBot="1" x14ac:dyDescent="0.25">
      <c r="A33" s="523"/>
      <c r="B33" s="524"/>
      <c r="C33" s="604" t="s">
        <v>359</v>
      </c>
      <c r="D33" s="226">
        <f>SUM(D23,D26)</f>
        <v>196</v>
      </c>
      <c r="E33" s="226">
        <f>SUM(E23,E26)</f>
        <v>214</v>
      </c>
      <c r="F33" s="226">
        <f>SUM(F23,F26,F32)</f>
        <v>29</v>
      </c>
      <c r="G33" s="526" t="s">
        <v>22</v>
      </c>
      <c r="H33" s="226">
        <f>SUM(H23,H26)</f>
        <v>102</v>
      </c>
      <c r="I33" s="226">
        <f>SUM(I23,I26)</f>
        <v>280</v>
      </c>
      <c r="J33" s="226">
        <f>SUM(J23,J26,J32)</f>
        <v>28</v>
      </c>
      <c r="K33" s="526" t="s">
        <v>22</v>
      </c>
      <c r="L33" s="226">
        <f>SUM(L23,L26)</f>
        <v>140</v>
      </c>
      <c r="M33" s="226">
        <f>SUM(M23,M26)</f>
        <v>280</v>
      </c>
      <c r="N33" s="226">
        <f>SUM(N23,N26,N32)</f>
        <v>28</v>
      </c>
      <c r="O33" s="526" t="s">
        <v>22</v>
      </c>
      <c r="P33" s="226">
        <f>SUM(P23,P26)</f>
        <v>126</v>
      </c>
      <c r="Q33" s="226">
        <f>SUM(Q23,Q26)</f>
        <v>294</v>
      </c>
      <c r="R33" s="226">
        <f>SUM(R23,R26,R32)</f>
        <v>32</v>
      </c>
      <c r="S33" s="526" t="s">
        <v>22</v>
      </c>
      <c r="T33" s="527">
        <f>SUM(T23,T26)</f>
        <v>154</v>
      </c>
      <c r="U33" s="226">
        <f>SUM(U23,U26)</f>
        <v>280</v>
      </c>
      <c r="V33" s="226">
        <f>SUM(V23,V26,V32)</f>
        <v>33</v>
      </c>
      <c r="W33" s="526" t="s">
        <v>22</v>
      </c>
      <c r="X33" s="226">
        <f>SUM(X23,X26)</f>
        <v>114</v>
      </c>
      <c r="Y33" s="226">
        <f>SUM(Y23,Y26)</f>
        <v>184</v>
      </c>
      <c r="Z33" s="226">
        <f>SUM(Z23,Z26,Z32)</f>
        <v>30</v>
      </c>
      <c r="AA33" s="526" t="s">
        <v>22</v>
      </c>
      <c r="AB33" s="605">
        <f>SUM(AB23,AB26)</f>
        <v>856</v>
      </c>
      <c r="AC33" s="606">
        <f>SUM(AC23,AC26)</f>
        <v>1560</v>
      </c>
      <c r="AD33" s="681">
        <f>SUM(AD23,AD26,AD32)</f>
        <v>180</v>
      </c>
      <c r="AE33" s="607">
        <f>SUM(AB33,AC33)</f>
        <v>2416</v>
      </c>
      <c r="AF33" s="357"/>
      <c r="AG33" s="357"/>
    </row>
    <row r="34" spans="1:33" s="2" customFormat="1" ht="15.75" customHeight="1" x14ac:dyDescent="0.2">
      <c r="A34" s="1023"/>
      <c r="B34" s="1024"/>
      <c r="C34" s="1024"/>
      <c r="D34" s="1024"/>
      <c r="E34" s="1024"/>
      <c r="F34" s="1024"/>
      <c r="G34" s="1024"/>
      <c r="H34" s="1024"/>
      <c r="I34" s="1024"/>
      <c r="J34" s="1024"/>
      <c r="K34" s="1024"/>
      <c r="L34" s="1024"/>
      <c r="M34" s="1024"/>
      <c r="N34" s="1024"/>
      <c r="O34" s="1024"/>
      <c r="P34" s="1024"/>
      <c r="Q34" s="1024"/>
      <c r="R34" s="1024"/>
      <c r="S34" s="1025"/>
      <c r="T34" s="244"/>
      <c r="U34" s="244"/>
      <c r="V34" s="244"/>
      <c r="W34" s="244"/>
      <c r="X34" s="244"/>
      <c r="Y34" s="625"/>
      <c r="Z34" s="625"/>
      <c r="AA34" s="625"/>
      <c r="AB34" s="245"/>
      <c r="AC34" s="245"/>
      <c r="AD34" s="245"/>
      <c r="AE34" s="246"/>
      <c r="AF34" s="126"/>
      <c r="AG34" s="126"/>
    </row>
    <row r="35" spans="1:33" x14ac:dyDescent="0.2">
      <c r="A35" s="1115"/>
      <c r="B35" s="1056"/>
      <c r="C35" s="1056"/>
      <c r="D35" s="1056"/>
      <c r="E35" s="1056"/>
      <c r="F35" s="1056"/>
      <c r="G35" s="1056"/>
      <c r="H35" s="1056"/>
      <c r="I35" s="1056"/>
      <c r="J35" s="1056"/>
      <c r="K35" s="1056"/>
      <c r="L35" s="1056"/>
      <c r="M35" s="1056"/>
      <c r="N35" s="1056"/>
      <c r="O35" s="1056"/>
      <c r="P35" s="1056"/>
      <c r="Q35" s="1056"/>
      <c r="R35" s="1056"/>
      <c r="S35" s="1056"/>
      <c r="T35" s="244"/>
      <c r="U35" s="244"/>
      <c r="V35" s="244"/>
      <c r="W35" s="244"/>
      <c r="X35" s="244"/>
      <c r="Y35" s="244"/>
      <c r="Z35" s="244"/>
      <c r="AA35" s="244"/>
      <c r="AB35" s="245"/>
      <c r="AC35" s="245"/>
      <c r="AD35" s="245"/>
      <c r="AE35" s="246"/>
      <c r="AF35" s="77"/>
      <c r="AG35" s="77"/>
    </row>
    <row r="36" spans="1:33" ht="13.5" thickBot="1" x14ac:dyDescent="0.25">
      <c r="A36" s="1082" t="s">
        <v>24</v>
      </c>
      <c r="B36" s="1083"/>
      <c r="C36" s="1083"/>
      <c r="D36" s="1083"/>
      <c r="E36" s="1083"/>
      <c r="F36" s="1083"/>
      <c r="G36" s="1083"/>
      <c r="H36" s="1083"/>
      <c r="I36" s="1083"/>
      <c r="J36" s="1083"/>
      <c r="K36" s="1083"/>
      <c r="L36" s="1083"/>
      <c r="M36" s="1083"/>
      <c r="N36" s="1083"/>
      <c r="O36" s="1083"/>
      <c r="P36" s="1083"/>
      <c r="Q36" s="1083"/>
      <c r="R36" s="1083"/>
      <c r="S36" s="1083"/>
      <c r="T36" s="247"/>
      <c r="U36" s="247"/>
      <c r="V36" s="247"/>
      <c r="W36" s="247"/>
      <c r="X36" s="247"/>
      <c r="Y36" s="247"/>
      <c r="Z36" s="247"/>
      <c r="AA36" s="247"/>
      <c r="AB36" s="245"/>
      <c r="AC36" s="245"/>
      <c r="AD36" s="245"/>
      <c r="AE36" s="246"/>
      <c r="AF36" s="77"/>
      <c r="AG36" s="77"/>
    </row>
    <row r="37" spans="1:33" s="126" customFormat="1" ht="15.75" customHeight="1" x14ac:dyDescent="0.2">
      <c r="A37" s="436"/>
      <c r="B37" s="437"/>
      <c r="C37" s="438" t="s">
        <v>19</v>
      </c>
      <c r="D37" s="1001"/>
      <c r="E37" s="1002"/>
      <c r="F37" s="1003"/>
      <c r="G37" s="539" t="str">
        <f>IF(COUNTIF(G$12:G$32,"A")+COUNTIF(BÜIGSZAK!G$11:G$79,"A")=0,"0",COUNTIF(G$12:G$32,"A")+COUNTIF(BÜIGSZAK!G$11:G$79,"A"))</f>
        <v>0</v>
      </c>
      <c r="H37" s="392" t="str">
        <f>IF(COUNTIF(I12:I28,"A")=0,"",COUNTIF(I12:I28,"A"))</f>
        <v/>
      </c>
      <c r="I37" s="393"/>
      <c r="J37" s="394"/>
      <c r="K37" s="539">
        <f>IF(COUNTIF(K$12:K$32,"A")+COUNTIF(BÜIGSZAK!K$11:K$79,"A")=0,"0",COUNTIF(K$12:K$32,"A")+COUNTIF(BÜIGSZAK!K$11:K$79,"A"))</f>
        <v>1</v>
      </c>
      <c r="L37" s="392"/>
      <c r="M37" s="393"/>
      <c r="N37" s="394"/>
      <c r="O37" s="539" t="str">
        <f>IF(COUNTIF(O$12:O$32,"A")+COUNTIF(BÜIGSZAK!O$11:O$79,"A")=0,"0",COUNTIF(O$12:O$32,"A")+COUNTIF(BÜIGSZAK!O$11:O$79,"A"))</f>
        <v>0</v>
      </c>
      <c r="P37" s="392"/>
      <c r="Q37" s="393"/>
      <c r="R37" s="394"/>
      <c r="S37" s="539" t="str">
        <f>IF(COUNTIF(S$12:S$32,"A")+COUNTIF(BÜIGSZAK!S$11:S$79,"A")=0,"0",COUNTIF(S$12:S$32,"A")+COUNTIF(BÜIGSZAK!S$11:S$79,"A"))</f>
        <v>0</v>
      </c>
      <c r="T37" s="392" t="str">
        <f>IF(COUNTIF(U12:U28,"A")=0,"",COUNTIF(U12:U28,"A"))</f>
        <v/>
      </c>
      <c r="U37" s="393"/>
      <c r="V37" s="394"/>
      <c r="W37" s="539" t="str">
        <f>IF(COUNTIF(W$12:W$32,"A")+COUNTIF(BÜIGSZAK!W$11:W$79,"A")=0,"0",COUNTIF(W$12:W$32,"A")+COUNTIF(BÜIGSZAK!W$11:W$79,"A"))</f>
        <v>0</v>
      </c>
      <c r="X37" s="392" t="str">
        <f>IF(COUNTIF(Y12:Y28,"A")=0,"",COUNTIF(Y12:Y28,"A"))</f>
        <v/>
      </c>
      <c r="Y37" s="393"/>
      <c r="Z37" s="394"/>
      <c r="AA37" s="539" t="str">
        <f>IF(COUNTIF(AA$12:AA$32,"A")+COUNTIF(BÜIGSZAK!AA$11:AA$79,"A")=0,"0",COUNTIF(AA$12:AA$32,"A")+COUNTIF(BÜIGSZAK!AA$11:AA$79,"A"))</f>
        <v>0</v>
      </c>
      <c r="AB37" s="395"/>
      <c r="AC37" s="396"/>
      <c r="AD37" s="396"/>
      <c r="AE37" s="397">
        <f>SUM(G37,K37,O37,S37,W37,AA37)</f>
        <v>1</v>
      </c>
    </row>
    <row r="38" spans="1:33" s="126" customFormat="1" ht="15.75" customHeight="1" x14ac:dyDescent="0.2">
      <c r="A38" s="398"/>
      <c r="B38" s="399"/>
      <c r="C38" s="400" t="s">
        <v>20</v>
      </c>
      <c r="D38" s="998"/>
      <c r="E38" s="999"/>
      <c r="F38" s="1000"/>
      <c r="G38" s="540" t="str">
        <f>IF(COUNTIF(G$12:G$32,"B")+COUNTIF(BÜIGSZAK!G$11:G$79,"B")=0,"0",COUNTIF(G$12:G$32,"B")+COUNTIF(BÜIGSZAK!G$11:G$79,"B"))</f>
        <v>0</v>
      </c>
      <c r="H38" s="402" t="str">
        <f>IF(COUNTIF(I12:I28,"B")=0,"",COUNTIF(I12:I28,"B"))</f>
        <v/>
      </c>
      <c r="I38" s="403"/>
      <c r="J38" s="404"/>
      <c r="K38" s="540" t="str">
        <f>IF(COUNTIF(K$12:K$32,"B")+COUNTIF(BÜIGSZAK!K$11:K$79,"B")=0,"0",COUNTIF(K$12:K$32,"B")+COUNTIF(BÜIGSZAK!K$11:K$79,"B"))</f>
        <v>0</v>
      </c>
      <c r="L38" s="402"/>
      <c r="M38" s="403"/>
      <c r="N38" s="404"/>
      <c r="O38" s="540" t="str">
        <f>IF(COUNTIF(O$12:O$32,"B")+COUNTIF(BÜIGSZAK!O$11:O$79,"B")=0,"0",COUNTIF(O$12:O$32,"B")+COUNTIF(BÜIGSZAK!O$11:O$79,"B"))</f>
        <v>0</v>
      </c>
      <c r="P38" s="402"/>
      <c r="Q38" s="403"/>
      <c r="R38" s="404"/>
      <c r="S38" s="540" t="str">
        <f>IF(COUNTIF(S$12:S$32,"B")+COUNTIF(BÜIGSZAK!S$11:S$79,"B")=0,"0",COUNTIF(S$12:S$32,"B")+COUNTIF(BÜIGSZAK!S$11:S$79,"B"))</f>
        <v>0</v>
      </c>
      <c r="T38" s="402" t="str">
        <f>IF(COUNTIF(U12:U28,"B")=0,"",COUNTIF(U12:U28,"B"))</f>
        <v/>
      </c>
      <c r="U38" s="403"/>
      <c r="V38" s="404"/>
      <c r="W38" s="540" t="str">
        <f>IF(COUNTIF(W$12:W$32,"B")+COUNTIF(BÜIGSZAK!W$11:W$79,"B")=0,"0",COUNTIF(W$12:W$32,"B")+COUNTIF(BÜIGSZAK!W$11:W$79,"B"))</f>
        <v>0</v>
      </c>
      <c r="X38" s="402" t="str">
        <f>IF(COUNTIF(Y12:Y28,"B")=0,"",COUNTIF(Y12:Y28,"B"))</f>
        <v/>
      </c>
      <c r="Y38" s="403"/>
      <c r="Z38" s="404"/>
      <c r="AA38" s="540" t="str">
        <f>IF(COUNTIF(AA$12:AA$32,"B")+COUNTIF(BÜIGSZAK!AA$11:AA$79,"B")=0,"0",COUNTIF(AA$12:AA$32,"B")+COUNTIF(BÜIGSZAK!AA$11:AA$79,"B"))</f>
        <v>0</v>
      </c>
      <c r="AB38" s="405"/>
      <c r="AC38" s="406"/>
      <c r="AD38" s="406"/>
      <c r="AE38" s="407">
        <f t="shared" ref="AE38:AE46" si="21">SUM(G38,K38,O38,S38,W38,AA38)</f>
        <v>0</v>
      </c>
    </row>
    <row r="39" spans="1:33" s="126" customFormat="1" ht="15.75" customHeight="1" x14ac:dyDescent="0.2">
      <c r="A39" s="398"/>
      <c r="B39" s="399"/>
      <c r="C39" s="400" t="s">
        <v>362</v>
      </c>
      <c r="D39" s="998"/>
      <c r="E39" s="999"/>
      <c r="F39" s="1000"/>
      <c r="G39" s="540">
        <f>IF(COUNTIF(G$12:G$32,"ÉÉ")+COUNTIF(G$12:G$32,"ÉÉ(Z)")+COUNTIF(BÜIGSZAK!G$11:G$79,"ÉÉ")+COUNTIF(BÜIGSZAK!G$11:G$79,"ÉÉ(Z)")=0,"0",COUNTIF(G$12:G$32,"ÉÉ")+COUNTIF(G$12:G$32,"ÉÉ(Z)")+COUNTIF(BÜIGSZAK!G$11:G$79,"ÉÉ")+COUNTIF(BÜIGSZAK!G$11:G$79,"ÉÉ(Z)"))</f>
        <v>4</v>
      </c>
      <c r="H39" s="402" t="str">
        <f>IF(COUNTIF(I12:I28,"ÉÉ")=0,"",COUNTIF(I12:I28,"ÉÉ"))</f>
        <v/>
      </c>
      <c r="I39" s="403"/>
      <c r="J39" s="404"/>
      <c r="K39" s="540">
        <f>IF(COUNTIF(K$12:K$32,"ÉÉ")+COUNTIF(K$12:K$32,"ÉÉ(Z)")+COUNTIF(BÜIGSZAK!K$11:K$79,"ÉÉ")+COUNTIF(BÜIGSZAK!K$11:K$79,"ÉÉ(Z)")=0,"0",COUNTIF(K$12:K$32,"ÉÉ")+COUNTIF(K$12:K$32,"ÉÉ(Z)")+COUNTIF(BÜIGSZAK!K$11:K$79,"ÉÉ")+COUNTIF(BÜIGSZAK!K$11:K$79,"ÉÉ(Z)"))</f>
        <v>1</v>
      </c>
      <c r="L39" s="402"/>
      <c r="M39" s="403"/>
      <c r="N39" s="404"/>
      <c r="O39" s="540">
        <f>IF(COUNTIF(O$12:O$32,"ÉÉ")+COUNTIF(O$12:O$32,"ÉÉ(Z)")+COUNTIF(BÜIGSZAK!O$11:O$79,"ÉÉ")+COUNTIF(BÜIGSZAK!O$11:O$79,"ÉÉ(Z)")=0,"0",COUNTIF(O$12:O$32,"ÉÉ")+COUNTIF(O$12:O$32,"ÉÉ(Z)")+COUNTIF(BÜIGSZAK!O$11:O$79,"ÉÉ")+COUNTIF(BÜIGSZAK!O$11:O$79,"ÉÉ(Z)"))</f>
        <v>1</v>
      </c>
      <c r="P39" s="402"/>
      <c r="Q39" s="403"/>
      <c r="R39" s="404"/>
      <c r="S39" s="540">
        <f>IF(COUNTIF(S$12:S$32,"ÉÉ")+COUNTIF(S$12:S$32,"ÉÉ(Z)")+COUNTIF(BÜIGSZAK!S$11:S$79,"ÉÉ")+COUNTIF(BÜIGSZAK!S$11:S$79,"ÉÉ(Z)")=0,"0",COUNTIF(S$12:S$32,"ÉÉ")+COUNTIF(S$12:S$32,"ÉÉ(Z)")+COUNTIF(BÜIGSZAK!S$11:S$79,"ÉÉ")+COUNTIF(BÜIGSZAK!S$11:S$79,"ÉÉ(Z)"))</f>
        <v>3</v>
      </c>
      <c r="T39" s="402" t="str">
        <f>IF(COUNTIF(U12:U28,"ÉÉ")=0,"",COUNTIF(U12:U28,"ÉÉ"))</f>
        <v/>
      </c>
      <c r="U39" s="403"/>
      <c r="V39" s="404"/>
      <c r="W39" s="540">
        <f>IF(COUNTIF(W$12:W$32,"ÉÉ")+COUNTIF(W$12:W$32,"ÉÉ(Z)")+COUNTIF(BÜIGSZAK!W$11:W$79,"ÉÉ")+COUNTIF(BÜIGSZAK!W$11:W$79,"ÉÉ(Z)")=0,"0",COUNTIF(W$12:W$32,"ÉÉ")+COUNTIF(W$12:W$32,"ÉÉ(Z)")+COUNTIF(BÜIGSZAK!W$11:W$79,"ÉÉ")+COUNTIF(BÜIGSZAK!W$11:W$79,"ÉÉ(Z)"))</f>
        <v>2</v>
      </c>
      <c r="X39" s="402" t="str">
        <f>IF(COUNTIF(Y12:Y28,"ÉÉ")=0,"",COUNTIF(Y12:Y28,"ÉÉ"))</f>
        <v/>
      </c>
      <c r="Y39" s="403"/>
      <c r="Z39" s="404"/>
      <c r="AA39" s="540">
        <f>IF(COUNTIF(AA$12:AA$32,"ÉÉ")+COUNTIF(AA$12:AA$32,"ÉÉ(Z)")+COUNTIF(BÜIGSZAK!AA$11:AA$79,"ÉÉ")+COUNTIF(BÜIGSZAK!AA$11:AA$79,"ÉÉ(Z)")=0,"0",COUNTIF(AA$12:AA$32,"ÉÉ")+COUNTIF(AA$12:AA$32,"ÉÉ(Z)")+COUNTIF(BÜIGSZAK!AA$11:AA$79,"ÉÉ")+COUNTIF(BÜIGSZAK!AA$11:AA$79,"ÉÉ(Z)"))</f>
        <v>1</v>
      </c>
      <c r="AB39" s="405"/>
      <c r="AC39" s="406"/>
      <c r="AD39" s="406"/>
      <c r="AE39" s="407">
        <f t="shared" si="21"/>
        <v>12</v>
      </c>
    </row>
    <row r="40" spans="1:33" s="126" customFormat="1" ht="15.75" customHeight="1" x14ac:dyDescent="0.2">
      <c r="A40" s="398"/>
      <c r="B40" s="399"/>
      <c r="C40" s="400" t="s">
        <v>363</v>
      </c>
      <c r="D40" s="998"/>
      <c r="E40" s="999"/>
      <c r="F40" s="1000"/>
      <c r="G40" s="540">
        <f>IF(COUNTIF(G$12:G$32,"GYJ")+COUNTIF(G$12:G$32,"GYJ(Z)")+COUNTIF(BÜIGSZAK!G$11:G$79,"GYJ")+COUNTIF(BÜIGSZAK!G$11:G$79,"GYJ(Z)")=0,"0",COUNTIF(G$12:G$32,"GYJ")+COUNTIF(G$12:G$32,"GYJ(Z)")+COUNTIF(BÜIGSZAK!G$11:G$79,"GYJ")+COUNTIF(BÜIGSZAK!G$11:G$79,"GYJ(Z)"))</f>
        <v>1</v>
      </c>
      <c r="H40" s="402" t="str">
        <f>IF(COUNTIF(I12:I28,"GYJ")=0,"",COUNTIF(I12:I28,"GYJ"))</f>
        <v/>
      </c>
      <c r="I40" s="403"/>
      <c r="J40" s="404"/>
      <c r="K40" s="540">
        <f>IF(COUNTIF(K$12:K$32,"GYJ")+COUNTIF(K$12:K$32,"GYJ(Z)")+COUNTIF(BÜIGSZAK!K$11:K$79,"GYJ")+COUNTIF(BÜIGSZAK!K$11:K$79,"GYJ(Z)")=0,"0",COUNTIF(K$12:K$32,"GYJ")+COUNTIF(K$12:K$32,"GYJ(Z)")+COUNTIF(BÜIGSZAK!K$11:K$79,"GYJ")+COUNTIF(BÜIGSZAK!K$11:K$79,"GYJ(Z)"))</f>
        <v>4</v>
      </c>
      <c r="L40" s="402"/>
      <c r="M40" s="403"/>
      <c r="N40" s="404"/>
      <c r="O40" s="540">
        <f>IF(COUNTIF(O$12:O$32,"GYJ")+COUNTIF(O$12:O$32,"GYJ(Z)")+COUNTIF(BÜIGSZAK!O$11:O$79,"GYJ")+COUNTIF(BÜIGSZAK!O$11:O$79,"GYJ(Z)")=0,"0",COUNTIF(O$12:O$32,"GYJ")+COUNTIF(O$12:O$32,"GYJ(Z)")+COUNTIF(BÜIGSZAK!O$11:O$79,"GYJ")+COUNTIF(BÜIGSZAK!O$11:O$79,"GYJ(Z)"))</f>
        <v>3</v>
      </c>
      <c r="P40" s="402"/>
      <c r="Q40" s="403"/>
      <c r="R40" s="404"/>
      <c r="S40" s="540">
        <f>IF(COUNTIF(S$12:S$32,"GYJ")+COUNTIF(S$12:S$32,"GYJ(Z)")+COUNTIF(BÜIGSZAK!S$11:S$79,"GYJ")+COUNTIF(BÜIGSZAK!S$11:S$79,"GYJ(Z)")=0,"0",COUNTIF(S$12:S$32,"GYJ")+COUNTIF(S$12:S$32,"GYJ(Z)")+COUNTIF(BÜIGSZAK!S$11:S$79,"GYJ")+COUNTIF(BÜIGSZAK!S$11:S$79,"GYJ(Z)"))</f>
        <v>5</v>
      </c>
      <c r="T40" s="402" t="str">
        <f>IF(COUNTIF(U12:U28,"GYJ")=0,"",COUNTIF(U12:U28,"GYJ"))</f>
        <v/>
      </c>
      <c r="U40" s="403"/>
      <c r="V40" s="404"/>
      <c r="W40" s="540">
        <f>IF(COUNTIF(W$12:W$32,"GYJ")+COUNTIF(W$12:W$32,"GYJ(Z)")+COUNTIF(BÜIGSZAK!W$11:W$79,"GYJ")+COUNTIF(BÜIGSZAK!W$11:W$79,"GYJ(Z)")=0,"0",COUNTIF(W$12:W$32,"GYJ")+COUNTIF(W$12:W$32,"GYJ(Z)")+COUNTIF(BÜIGSZAK!W$11:W$79,"GYJ")+COUNTIF(BÜIGSZAK!W$11:W$79,"GYJ(Z)"))</f>
        <v>3</v>
      </c>
      <c r="X40" s="402" t="str">
        <f>IF(COUNTIF(Y12:Y28,"GYJ")=0,"",COUNTIF(Y12:Y28,"GYJ"))</f>
        <v/>
      </c>
      <c r="Y40" s="403"/>
      <c r="Z40" s="404"/>
      <c r="AA40" s="540">
        <f>IF(COUNTIF(AA$12:AA$32,"GYJ")+COUNTIF(AA$12:AA$32,"GYJ(Z)")+COUNTIF(BÜIGSZAK!AA$11:AA$79,"GYJ")+COUNTIF(BÜIGSZAK!AA$11:AA$79,"GYJ(Z)")=0,"0",COUNTIF(AA$12:AA$32,"GYJ")+COUNTIF(AA$12:AA$32,"GYJ(Z)")+COUNTIF(BÜIGSZAK!AA$11:AA$79,"GYJ")+COUNTIF(BÜIGSZAK!AA$11:AA$79,"GYJ(Z)"))</f>
        <v>5</v>
      </c>
      <c r="AB40" s="405"/>
      <c r="AC40" s="406"/>
      <c r="AD40" s="406"/>
      <c r="AE40" s="407">
        <f t="shared" si="21"/>
        <v>21</v>
      </c>
    </row>
    <row r="41" spans="1:33" s="126" customFormat="1" ht="15.75" customHeight="1" x14ac:dyDescent="0.2">
      <c r="A41" s="398"/>
      <c r="B41" s="399"/>
      <c r="C41" s="408" t="s">
        <v>364</v>
      </c>
      <c r="D41" s="998"/>
      <c r="E41" s="999"/>
      <c r="F41" s="1000"/>
      <c r="G41" s="540">
        <f>IF(COUNTIF(G$12:G$32,"K")+COUNTIF(G$12:G$32,"K(Z)")+COUNTIF(BÜIGSZAK!G$11:G$79,"K")+COUNTIF(BÜIGSZAK!G$11:G$79,"K(Z)")=0,"0",COUNTIF(G$12:G$32,"K")+COUNTIF(G$12:G$32,"K(Z)")+COUNTIF(BÜIGSZAK!G$11:G$79,"K")+COUNTIF(BÜIGSZAK!G$11:G$79,"K(Z)"))</f>
        <v>3</v>
      </c>
      <c r="H41" s="402" t="str">
        <f>IF(COUNTIF(I12:I28,"K")=0,"",COUNTIF(I12:I28,"K"))</f>
        <v/>
      </c>
      <c r="I41" s="403"/>
      <c r="J41" s="404"/>
      <c r="K41" s="540">
        <f>IF(COUNTIF(K$12:K$32,"K")+COUNTIF(K$12:K$32,"K(Z)")+COUNTIF(BÜIGSZAK!K$11:K$79,"K")+COUNTIF(BÜIGSZAK!K$11:K$79,"K(Z)")=0,"0",COUNTIF(K$12:K$32,"K")+COUNTIF(K$12:K$32,"K(Z)")+COUNTIF(BÜIGSZAK!K$11:K$79,"K")+COUNTIF(BÜIGSZAK!K$11:K$79,"K(Z)"))</f>
        <v>4</v>
      </c>
      <c r="L41" s="402"/>
      <c r="M41" s="403"/>
      <c r="N41" s="404"/>
      <c r="O41" s="540">
        <f>IF(COUNTIF(O$12:O$32,"K")+COUNTIF(O$12:O$32,"K(Z)")+COUNTIF(BÜIGSZAK!O$11:O$79,"K")+COUNTIF(BÜIGSZAK!O$11:O$79,"K(Z)")=0,"0",COUNTIF(O$12:O$32,"K")+COUNTIF(O$12:O$32,"K(Z)")+COUNTIF(BÜIGSZAK!O$11:O$79,"K")+COUNTIF(BÜIGSZAK!O$11:O$79,"K(Z)"))</f>
        <v>7</v>
      </c>
      <c r="P41" s="402"/>
      <c r="Q41" s="403"/>
      <c r="R41" s="404"/>
      <c r="S41" s="540">
        <f>IF(COUNTIF(S$12:S$32,"K")+COUNTIF(S$12:S$32,"K(Z)")+COUNTIF(BÜIGSZAK!S$11:S$79,"K")+COUNTIF(BÜIGSZAK!S$11:S$79,"K(Z)")=0,"0",COUNTIF(S$12:S$32,"K")+COUNTIF(S$12:S$32,"K(Z)")+COUNTIF(BÜIGSZAK!S$11:S$79,"K")+COUNTIF(BÜIGSZAK!S$11:S$79,"K(Z)"))</f>
        <v>4</v>
      </c>
      <c r="T41" s="402" t="str">
        <f>IF(COUNTIF(U12:U28,"K")=0,"",COUNTIF(U12:U28,"K"))</f>
        <v/>
      </c>
      <c r="U41" s="403"/>
      <c r="V41" s="404"/>
      <c r="W41" s="540">
        <f>IF(COUNTIF(W$12:W$32,"K")+COUNTIF(W$12:W$32,"K(Z)")+COUNTIF(BÜIGSZAK!W$11:W$79,"K")+COUNTIF(BÜIGSZAK!W$11:W$79,"K(Z)")=0,"0",COUNTIF(W$12:W$32,"K")+COUNTIF(W$12:W$32,"K(Z)")+COUNTIF(BÜIGSZAK!W$11:W$79,"K")+COUNTIF(BÜIGSZAK!W$11:W$79,"K(Z)"))</f>
        <v>6</v>
      </c>
      <c r="X41" s="402" t="str">
        <f>IF(COUNTIF(Y12:Y28,"K")=0,"",COUNTIF(Y12:Y28,"K"))</f>
        <v/>
      </c>
      <c r="Y41" s="403"/>
      <c r="Z41" s="404"/>
      <c r="AA41" s="540">
        <f>IF(COUNTIF(AA$12:AA$32,"K")+COUNTIF(AA$12:AA$32,"K(Z)")+COUNTIF(BÜIGSZAK!AA$11:AA$79,"K")+COUNTIF(BÜIGSZAK!AA$11:AA$79,"K(Z)")=0,"0",COUNTIF(AA$12:AA$32,"K")+COUNTIF(AA$12:AA$32,"K(Z)")+COUNTIF(BÜIGSZAK!AA$11:AA$79,"K")+COUNTIF(BÜIGSZAK!AA$11:AA$79,"K(Z)"))</f>
        <v>5</v>
      </c>
      <c r="AB41" s="405"/>
      <c r="AC41" s="406"/>
      <c r="AD41" s="406"/>
      <c r="AE41" s="407">
        <f t="shared" si="21"/>
        <v>29</v>
      </c>
    </row>
    <row r="42" spans="1:33" s="126" customFormat="1" ht="15.75" customHeight="1" x14ac:dyDescent="0.2">
      <c r="A42" s="398"/>
      <c r="B42" s="399"/>
      <c r="C42" s="400" t="s">
        <v>21</v>
      </c>
      <c r="D42" s="998"/>
      <c r="E42" s="999"/>
      <c r="F42" s="1000"/>
      <c r="G42" s="540" t="str">
        <f>IF(COUNTIF(G$12:G$32,"AV")+COUNTIF(BÜIGSZAK!G$11:G$79,"AV")=0,"0",COUNTIF(G$12:G$32,"AV")+COUNTIF(BÜIGSZAK!G$11:G$79,"AV"))</f>
        <v>0</v>
      </c>
      <c r="H42" s="402" t="str">
        <f>IF(COUNTIF(I12:I28,"AV")=0,"",COUNTIF(I12:I28,"AV"))</f>
        <v/>
      </c>
      <c r="I42" s="403"/>
      <c r="J42" s="404"/>
      <c r="K42" s="540" t="str">
        <f>IF(COUNTIF(K$12:K$32,"AV")+COUNTIF(BÜIGSZAK!K$11:K$79,"AV")=0,"0",COUNTIF(K$12:K$32,"AV")+COUNTIF(BÜIGSZAK!K$11:K$79,"AV"))</f>
        <v>0</v>
      </c>
      <c r="L42" s="402"/>
      <c r="M42" s="403"/>
      <c r="N42" s="404"/>
      <c r="O42" s="540" t="str">
        <f>IF(COUNTIF(O$12:O$32,"AV")+COUNTIF(BÜIGSZAK!O$11:O$79,"AV")=0,"0",COUNTIF(O$12:O$32,"AV")+COUNTIF(BÜIGSZAK!O$11:O$79,"AV"))</f>
        <v>0</v>
      </c>
      <c r="P42" s="402"/>
      <c r="Q42" s="403"/>
      <c r="R42" s="404"/>
      <c r="S42" s="540" t="str">
        <f>IF(COUNTIF(S$12:S$32,"AV")+COUNTIF(BÜIGSZAK!S$11:S$79,"AV")=0,"0",COUNTIF(S$12:S$32,"AV")+COUNTIF(BÜIGSZAK!S$11:S$79,"AV"))</f>
        <v>0</v>
      </c>
      <c r="T42" s="402" t="str">
        <f>IF(COUNTIF(U12:U28,"AV")=0,"",COUNTIF(U12:U28,"AV"))</f>
        <v/>
      </c>
      <c r="U42" s="403"/>
      <c r="V42" s="404"/>
      <c r="W42" s="540" t="str">
        <f>IF(COUNTIF(W$12:W$32,"AV")+COUNTIF(BÜIGSZAK!W$11:W$79,"AV")=0,"0",COUNTIF(W$12:W$32,"AV")+COUNTIF(BÜIGSZAK!W$11:W$79,"AV"))</f>
        <v>0</v>
      </c>
      <c r="X42" s="402" t="str">
        <f>IF(COUNTIF(Y12:Y28,"AV")=0,"",COUNTIF(Y12:Y28,"AV"))</f>
        <v/>
      </c>
      <c r="Y42" s="403"/>
      <c r="Z42" s="404"/>
      <c r="AA42" s="540" t="str">
        <f>IF(COUNTIF(AA$12:AA$32,"AV")+COUNTIF(BÜIGSZAK!AA$11:AA$79,"AV")=0,"0",COUNTIF(AA$12:AA$32,"AV")+COUNTIF(BÜIGSZAK!AA$11:AA$79,"AV"))</f>
        <v>0</v>
      </c>
      <c r="AB42" s="405"/>
      <c r="AC42" s="406"/>
      <c r="AD42" s="406"/>
      <c r="AE42" s="407">
        <f t="shared" si="21"/>
        <v>0</v>
      </c>
    </row>
    <row r="43" spans="1:33" s="126" customFormat="1" ht="15.75" customHeight="1" x14ac:dyDescent="0.2">
      <c r="A43" s="398"/>
      <c r="B43" s="399"/>
      <c r="C43" s="400" t="s">
        <v>119</v>
      </c>
      <c r="D43" s="998"/>
      <c r="E43" s="999"/>
      <c r="F43" s="1000"/>
      <c r="G43" s="540" t="str">
        <f>IF(COUNTIF(G$12:G$32,"KV")+COUNTIF(BÜIGSZAK!G$11:G$79,"KV")=0,"0",COUNTIF(G$12:G$32,"KV")+COUNTIF(BÜIGSZAK!G$11:G$79,"KV"))</f>
        <v>0</v>
      </c>
      <c r="H43" s="402" t="str">
        <f>IF(COUNTIF(I12:I28,"KV")=0,"",COUNTIF(I12:I28,"KV"))</f>
        <v/>
      </c>
      <c r="I43" s="403"/>
      <c r="J43" s="404"/>
      <c r="K43" s="540" t="str">
        <f>IF(COUNTIF(K$12:K$32,"KV")+COUNTIF(BÜIGSZAK!K$11:K$79,"KV")=0,"0",COUNTIF(K$12:K$32,"KV")+COUNTIF(BÜIGSZAK!K$11:K$79,"KV"))</f>
        <v>0</v>
      </c>
      <c r="L43" s="402"/>
      <c r="M43" s="403"/>
      <c r="N43" s="404"/>
      <c r="O43" s="540" t="str">
        <f>IF(COUNTIF(O$12:O$32,"KV")+COUNTIF(BÜIGSZAK!O$11:O$79,"KV")=0,"0",COUNTIF(O$12:O$32,"KV")+COUNTIF(BÜIGSZAK!O$11:O$79,"KV"))</f>
        <v>0</v>
      </c>
      <c r="P43" s="402"/>
      <c r="Q43" s="403"/>
      <c r="R43" s="404"/>
      <c r="S43" s="540" t="str">
        <f>IF(COUNTIF(S$12:S$32,"KV")+COUNTIF(BÜIGSZAK!S$11:S$79,"KV")=0,"0",COUNTIF(S$12:S$32,"KV")+COUNTIF(BÜIGSZAK!S$11:S$79,"KV"))</f>
        <v>0</v>
      </c>
      <c r="T43" s="402" t="str">
        <f>IF(COUNTIF(U12:U28,"KV")=0,"",COUNTIF(U12:U28,"KV"))</f>
        <v/>
      </c>
      <c r="U43" s="403"/>
      <c r="V43" s="404"/>
      <c r="W43" s="540" t="str">
        <f>IF(COUNTIF(W$12:W$32,"KV")+COUNTIF(BÜIGSZAK!W$11:W$79,"KV")=0,"0",COUNTIF(W$12:W$32,"KV")+COUNTIF(BÜIGSZAK!W$11:W$79,"KV"))</f>
        <v>0</v>
      </c>
      <c r="X43" s="402" t="str">
        <f>IF(COUNTIF(Y12:Y28,"KV")=0,"",COUNTIF(Y12:Y28,"KV"))</f>
        <v/>
      </c>
      <c r="Y43" s="403"/>
      <c r="Z43" s="404"/>
      <c r="AA43" s="540" t="str">
        <f>IF(COUNTIF(AA$12:AA$32,"KV")+COUNTIF(BÜIGSZAK!AA$11:AA$79,"KV")=0,"0",COUNTIF(AA$12:AA$32,"KV")+COUNTIF(BÜIGSZAK!AA$11:AA$79,"KV"))</f>
        <v>0</v>
      </c>
      <c r="AB43" s="405"/>
      <c r="AC43" s="406"/>
      <c r="AD43" s="406"/>
      <c r="AE43" s="407">
        <f t="shared" si="21"/>
        <v>0</v>
      </c>
    </row>
    <row r="44" spans="1:33" s="126" customFormat="1" ht="15.75" customHeight="1" x14ac:dyDescent="0.2">
      <c r="A44" s="398"/>
      <c r="B44" s="399"/>
      <c r="C44" s="400" t="s">
        <v>120</v>
      </c>
      <c r="D44" s="998"/>
      <c r="E44" s="999"/>
      <c r="F44" s="1000"/>
      <c r="G44" s="540" t="str">
        <f>IF(COUNTIF(G$12:G$32,"SZG")+COUNTIF(BÜIGSZAK!G$11:G$79,"SZG")=0,"0",COUNTIF(G$12:G$32,"SZG")+COUNTIF(BÜIGSZAK!G$11:G$79,"SZG"))</f>
        <v>0</v>
      </c>
      <c r="H44" s="402" t="str">
        <f>IF(COUNTIF(I12:I28,"SZG")=0,"",COUNTIF(I12:I28,"SZG"))</f>
        <v/>
      </c>
      <c r="I44" s="403"/>
      <c r="J44" s="404"/>
      <c r="K44" s="540" t="str">
        <f>IF(COUNTIF(K$12:K$32,"SZG")+COUNTIF(BÜIGSZAK!K$11:K$79,"SZG")=0,"0",COUNTIF(K$12:K$32,"SZG")+COUNTIF(BÜIGSZAK!K$11:K$79,"SZG"))</f>
        <v>0</v>
      </c>
      <c r="L44" s="402"/>
      <c r="M44" s="403"/>
      <c r="N44" s="404"/>
      <c r="O44" s="540" t="str">
        <f>IF(COUNTIF(O$12:O$32,"SZG")+COUNTIF(BÜIGSZAK!O$11:O$79,"SZG")=0,"0",COUNTIF(O$12:O$32,"SZG")+COUNTIF(BÜIGSZAK!O$11:O$79,"SZG"))</f>
        <v>0</v>
      </c>
      <c r="P44" s="402"/>
      <c r="Q44" s="403"/>
      <c r="R44" s="404"/>
      <c r="S44" s="540">
        <f>IF(COUNTIF(S$12:S$32,"SZG")+COUNTIF(BÜIGSZAK!S$11:S$79,"SZG")=0,"0",COUNTIF(S$12:S$32,"SZG")+COUNTIF(BÜIGSZAK!S$11:S$79,"SZG"))</f>
        <v>1</v>
      </c>
      <c r="T44" s="402" t="str">
        <f>IF(COUNTIF(U12:U28,"SZG")=0,"",COUNTIF(U12:U28,"SZG"))</f>
        <v/>
      </c>
      <c r="U44" s="403"/>
      <c r="V44" s="404"/>
      <c r="W44" s="540">
        <f>IF(COUNTIF(W$12:W$32,"SZG")+COUNTIF(BÜIGSZAK!W$11:W$79,"SZG")=0,"0",COUNTIF(W$12:W$32,"SZG")+COUNTIF(BÜIGSZAK!W$11:W$79,"SZG"))</f>
        <v>1</v>
      </c>
      <c r="X44" s="402" t="str">
        <f>IF(COUNTIF(Y12:Y28,"SZG")=0,"",COUNTIF(Y12:Y28,"SZG"))</f>
        <v/>
      </c>
      <c r="Y44" s="403"/>
      <c r="Z44" s="404"/>
      <c r="AA44" s="540" t="str">
        <f>IF(COUNTIF(AA$12:AA$32,"SZG")+COUNTIF(BÜIGSZAK!AA$11:AA$79,"SZG")=0,"0",COUNTIF(AA$12:AA$32,"SZG")+COUNTIF(BÜIGSZAK!AA$11:AA$79,"SZG"))</f>
        <v>0</v>
      </c>
      <c r="AB44" s="405"/>
      <c r="AC44" s="406"/>
      <c r="AD44" s="406"/>
      <c r="AE44" s="407">
        <f t="shared" si="21"/>
        <v>2</v>
      </c>
    </row>
    <row r="45" spans="1:33" s="126" customFormat="1" ht="15.75" customHeight="1" x14ac:dyDescent="0.2">
      <c r="A45" s="398"/>
      <c r="B45" s="399"/>
      <c r="C45" s="400" t="s">
        <v>121</v>
      </c>
      <c r="D45" s="998"/>
      <c r="E45" s="999"/>
      <c r="F45" s="1000"/>
      <c r="G45" s="540" t="str">
        <f>IF(COUNTIF(G$12:G$32,"ZV")+COUNTIF(BÜIGSZAK!G$11:G$79,"ZV")=0,"0",COUNTIF(G$12:G$32,"ZV")+COUNTIF(BÜIGSZAK!G$11:G$79,"ZV"))</f>
        <v>0</v>
      </c>
      <c r="H45" s="402" t="str">
        <f>IF(COUNTIF(I12:I28,"ZV")=0,"",COUNTIF(I12:I28,"ZV"))</f>
        <v/>
      </c>
      <c r="I45" s="403"/>
      <c r="J45" s="404"/>
      <c r="K45" s="540" t="str">
        <f>IF(COUNTIF(K$12:K$32,"ZV")+COUNTIF(BÜIGSZAK!K$11:K$79,"ZV")=0,"0",COUNTIF(K$12:K$32,"ZV")+COUNTIF(BÜIGSZAK!K$11:K$79,"ZV"))</f>
        <v>0</v>
      </c>
      <c r="L45" s="402"/>
      <c r="M45" s="403"/>
      <c r="N45" s="404"/>
      <c r="O45" s="540" t="str">
        <f>IF(COUNTIF(O$12:O$32,"ZV")+COUNTIF(BÜIGSZAK!O$11:O$79,"ZV")=0,"0",COUNTIF(O$12:O$32,"ZV")+COUNTIF(BÜIGSZAK!O$11:O$79,"ZV"))</f>
        <v>0</v>
      </c>
      <c r="P45" s="402"/>
      <c r="Q45" s="403"/>
      <c r="R45" s="404"/>
      <c r="S45" s="540" t="str">
        <f>IF(COUNTIF(S$12:S$32,"ZV")+COUNTIF(BÜIGSZAK!S$11:S$79,"ZV")=0,"0",COUNTIF(S$12:S$32,"ZV")+COUNTIF(BÜIGSZAK!S$11:S$79,"ZV"))</f>
        <v>0</v>
      </c>
      <c r="T45" s="402" t="str">
        <f>IF(COUNTIF(U12:U28,"ZV")=0,"",COUNTIF(U12:U28,"ZV"))</f>
        <v/>
      </c>
      <c r="U45" s="403"/>
      <c r="V45" s="404"/>
      <c r="W45" s="540" t="str">
        <f>IF(COUNTIF(W$12:W$32,"ZV")+COUNTIF(BÜIGSZAK!W$11:W$79,"ZV")=0,"0",COUNTIF(W$12:W$32,"ZV")+COUNTIF(BÜIGSZAK!W$11:W$79,"ZV"))</f>
        <v>0</v>
      </c>
      <c r="X45" s="409" t="str">
        <f>IF(COUNTIF(Y12:Y28,"ZV")=0,"",COUNTIF(Y12:Y28,"ZV"))</f>
        <v/>
      </c>
      <c r="Y45" s="410"/>
      <c r="Z45" s="411"/>
      <c r="AA45" s="540">
        <f>IF(COUNTIF(AA$12:AA$32,"ZV")+COUNTIF(BÜIGSZAK!AA$11:AA$79,"ZV")=0,"0",COUNTIF(AA$12:AA$32,"ZV")+COUNTIF(BÜIGSZAK!AA$11:AA$79,"ZV"))</f>
        <v>3</v>
      </c>
      <c r="AB45" s="405"/>
      <c r="AC45" s="406"/>
      <c r="AD45" s="406"/>
      <c r="AE45" s="407">
        <f>SUM(G45,K45,O45,S45,W45,AA45)</f>
        <v>3</v>
      </c>
    </row>
    <row r="46" spans="1:33" s="126" customFormat="1" ht="15.75" customHeight="1" thickBot="1" x14ac:dyDescent="0.25">
      <c r="A46" s="428"/>
      <c r="B46" s="429"/>
      <c r="C46" s="430" t="s">
        <v>27</v>
      </c>
      <c r="D46" s="995"/>
      <c r="E46" s="996"/>
      <c r="F46" s="997"/>
      <c r="G46" s="431">
        <f>IF(SUM(G37:G45)=0,"",SUM(G37:G45))</f>
        <v>8</v>
      </c>
      <c r="H46" s="995" t="str">
        <f>IF(SUM(I37:I45)=0,"",SUM(I37:I45))</f>
        <v/>
      </c>
      <c r="I46" s="996"/>
      <c r="J46" s="997"/>
      <c r="K46" s="431">
        <f>IF(SUM(K37:K45)=0,"",SUM(K37:K45))</f>
        <v>10</v>
      </c>
      <c r="L46" s="995"/>
      <c r="M46" s="996"/>
      <c r="N46" s="997"/>
      <c r="O46" s="431">
        <f>IF(SUM(O37:O45)=0,"",SUM(O37:O45))</f>
        <v>11</v>
      </c>
      <c r="P46" s="995"/>
      <c r="Q46" s="996"/>
      <c r="R46" s="997"/>
      <c r="S46" s="431">
        <f>IF(SUM(S37:S45)=0,"",SUM(S37:S45))</f>
        <v>13</v>
      </c>
      <c r="T46" s="995" t="str">
        <f>IF(SUM(U37:U45)=0,"",SUM(U37:U45))</f>
        <v/>
      </c>
      <c r="U46" s="996"/>
      <c r="V46" s="997"/>
      <c r="W46" s="431">
        <f>IF(SUM(W37:W45)=0,"",SUM(W37:W45))</f>
        <v>12</v>
      </c>
      <c r="X46" s="432"/>
      <c r="Y46" s="433"/>
      <c r="Z46" s="434"/>
      <c r="AA46" s="431">
        <f>IF(SUM(AA37:AA45)=0,"",SUM(AA37:AA45))</f>
        <v>14</v>
      </c>
      <c r="AB46" s="995"/>
      <c r="AC46" s="996"/>
      <c r="AD46" s="997"/>
      <c r="AE46" s="435">
        <f t="shared" si="21"/>
        <v>68</v>
      </c>
    </row>
    <row r="47" spans="1:33" ht="13.5" thickTop="1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</row>
    <row r="48" spans="1:33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</row>
    <row r="49" spans="1:33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</row>
  </sheetData>
  <protectedRanges>
    <protectedRange sqref="C36" name="Tartomány4"/>
    <protectedRange sqref="C21 C15:C17" name="Tartomány1_2_1"/>
    <protectedRange sqref="C46" name="Tartomány4_1_1_1"/>
    <protectedRange sqref="C45" name="Tartomány4_1_1_1_1"/>
  </protectedRanges>
  <mergeCells count="55">
    <mergeCell ref="AB29:AE29"/>
    <mergeCell ref="A34:S34"/>
    <mergeCell ref="A6:A9"/>
    <mergeCell ref="B6:B9"/>
    <mergeCell ref="C6:C9"/>
    <mergeCell ref="D6:S6"/>
    <mergeCell ref="T6:AA6"/>
    <mergeCell ref="G8:G9"/>
    <mergeCell ref="A1:AE1"/>
    <mergeCell ref="A2:AE2"/>
    <mergeCell ref="A3:AE3"/>
    <mergeCell ref="A4:AE4"/>
    <mergeCell ref="A5:AE5"/>
    <mergeCell ref="A35:S35"/>
    <mergeCell ref="A36:S36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D24:S24"/>
    <mergeCell ref="V24:AE24"/>
    <mergeCell ref="A28:U28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H46:J46"/>
    <mergeCell ref="L46:N46"/>
    <mergeCell ref="P46:R46"/>
    <mergeCell ref="T46:V46"/>
    <mergeCell ref="AB46:AD46"/>
  </mergeCells>
  <pageMargins left="0.25" right="0.25" top="0.75" bottom="0.75" header="0.3" footer="0.3"/>
  <pageSetup paperSize="8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70"/>
  <sheetViews>
    <sheetView topLeftCell="A4" zoomScaleNormal="100" workbookViewId="0">
      <selection activeCell="H15" sqref="H15"/>
    </sheetView>
  </sheetViews>
  <sheetFormatPr defaultColWidth="10.6640625" defaultRowHeight="12.75" x14ac:dyDescent="0.2"/>
  <cols>
    <col min="1" max="1" width="12.33203125" style="60" customWidth="1"/>
    <col min="2" max="2" width="43.33203125" style="60" customWidth="1"/>
    <col min="3" max="3" width="12.33203125" style="60" bestFit="1" customWidth="1"/>
    <col min="4" max="4" width="49" style="60" bestFit="1" customWidth="1"/>
    <col min="5" max="16384" width="10.6640625" style="60"/>
  </cols>
  <sheetData>
    <row r="1" spans="1:4" x14ac:dyDescent="0.2">
      <c r="A1" s="1129" t="s">
        <v>284</v>
      </c>
      <c r="B1" s="1130"/>
      <c r="C1" s="1130"/>
      <c r="D1" s="1131"/>
    </row>
    <row r="2" spans="1:4" x14ac:dyDescent="0.2">
      <c r="A2" s="1132" t="s">
        <v>10</v>
      </c>
      <c r="B2" s="1133"/>
      <c r="C2" s="1133"/>
      <c r="D2" s="1134"/>
    </row>
    <row r="3" spans="1:4" x14ac:dyDescent="0.2">
      <c r="A3" s="1135" t="s">
        <v>0</v>
      </c>
      <c r="B3" s="1133" t="s">
        <v>8</v>
      </c>
      <c r="C3" s="1133" t="s">
        <v>11</v>
      </c>
      <c r="D3" s="1134"/>
    </row>
    <row r="4" spans="1:4" x14ac:dyDescent="0.2">
      <c r="A4" s="1135"/>
      <c r="B4" s="1133"/>
      <c r="C4" s="903" t="s">
        <v>0</v>
      </c>
      <c r="D4" s="914" t="s">
        <v>12</v>
      </c>
    </row>
    <row r="5" spans="1:4" x14ac:dyDescent="0.2">
      <c r="A5" s="915" t="s">
        <v>387</v>
      </c>
      <c r="B5" s="905" t="s">
        <v>497</v>
      </c>
      <c r="C5" s="904" t="s">
        <v>386</v>
      </c>
      <c r="D5" s="916" t="s">
        <v>498</v>
      </c>
    </row>
    <row r="6" spans="1:4" x14ac:dyDescent="0.2">
      <c r="A6" s="915" t="s">
        <v>388</v>
      </c>
      <c r="B6" s="905" t="s">
        <v>499</v>
      </c>
      <c r="C6" s="904" t="s">
        <v>387</v>
      </c>
      <c r="D6" s="916" t="s">
        <v>497</v>
      </c>
    </row>
    <row r="7" spans="1:4" x14ac:dyDescent="0.2">
      <c r="A7" s="915" t="s">
        <v>389</v>
      </c>
      <c r="B7" s="905" t="s">
        <v>500</v>
      </c>
      <c r="C7" s="904" t="s">
        <v>388</v>
      </c>
      <c r="D7" s="916" t="s">
        <v>499</v>
      </c>
    </row>
    <row r="8" spans="1:4" x14ac:dyDescent="0.2">
      <c r="A8" s="915" t="s">
        <v>53</v>
      </c>
      <c r="B8" s="905" t="s">
        <v>54</v>
      </c>
      <c r="C8" s="904" t="s">
        <v>51</v>
      </c>
      <c r="D8" s="916" t="s">
        <v>52</v>
      </c>
    </row>
    <row r="9" spans="1:4" x14ac:dyDescent="0.2">
      <c r="A9" s="915" t="s">
        <v>55</v>
      </c>
      <c r="B9" s="905" t="s">
        <v>56</v>
      </c>
      <c r="C9" s="904" t="s">
        <v>53</v>
      </c>
      <c r="D9" s="916" t="s">
        <v>54</v>
      </c>
    </row>
    <row r="10" spans="1:4" x14ac:dyDescent="0.2">
      <c r="A10" s="915" t="s">
        <v>57</v>
      </c>
      <c r="B10" s="905" t="s">
        <v>58</v>
      </c>
      <c r="C10" s="904" t="s">
        <v>55</v>
      </c>
      <c r="D10" s="916" t="s">
        <v>56</v>
      </c>
    </row>
    <row r="11" spans="1:4" x14ac:dyDescent="0.2">
      <c r="A11" s="915" t="s">
        <v>59</v>
      </c>
      <c r="B11" s="905" t="s">
        <v>60</v>
      </c>
      <c r="C11" s="904" t="s">
        <v>57</v>
      </c>
      <c r="D11" s="916" t="s">
        <v>58</v>
      </c>
    </row>
    <row r="12" spans="1:4" x14ac:dyDescent="0.2">
      <c r="A12" s="915" t="s">
        <v>61</v>
      </c>
      <c r="B12" s="905" t="s">
        <v>62</v>
      </c>
      <c r="C12" s="904" t="s">
        <v>59</v>
      </c>
      <c r="D12" s="916" t="s">
        <v>60</v>
      </c>
    </row>
    <row r="13" spans="1:4" x14ac:dyDescent="0.2">
      <c r="A13" s="915" t="s">
        <v>510</v>
      </c>
      <c r="B13" s="905" t="s">
        <v>501</v>
      </c>
      <c r="C13" s="904" t="s">
        <v>488</v>
      </c>
      <c r="D13" s="916" t="s">
        <v>382</v>
      </c>
    </row>
    <row r="14" spans="1:4" x14ac:dyDescent="0.2">
      <c r="A14" s="915" t="s">
        <v>511</v>
      </c>
      <c r="B14" s="905" t="s">
        <v>502</v>
      </c>
      <c r="C14" s="904" t="s">
        <v>510</v>
      </c>
      <c r="D14" s="916" t="s">
        <v>501</v>
      </c>
    </row>
    <row r="15" spans="1:4" x14ac:dyDescent="0.2">
      <c r="A15" s="915" t="s">
        <v>512</v>
      </c>
      <c r="B15" s="905" t="s">
        <v>63</v>
      </c>
      <c r="C15" s="904" t="s">
        <v>511</v>
      </c>
      <c r="D15" s="916" t="s">
        <v>502</v>
      </c>
    </row>
    <row r="16" spans="1:4" x14ac:dyDescent="0.2">
      <c r="A16" s="915" t="s">
        <v>513</v>
      </c>
      <c r="B16" s="905" t="s">
        <v>64</v>
      </c>
      <c r="C16" s="904" t="s">
        <v>512</v>
      </c>
      <c r="D16" s="916" t="s">
        <v>63</v>
      </c>
    </row>
    <row r="17" spans="1:4" x14ac:dyDescent="0.2">
      <c r="A17" s="915" t="s">
        <v>30</v>
      </c>
      <c r="B17" s="905" t="s">
        <v>31</v>
      </c>
      <c r="C17" s="904" t="s">
        <v>32</v>
      </c>
      <c r="D17" s="916" t="s">
        <v>33</v>
      </c>
    </row>
    <row r="18" spans="1:4" x14ac:dyDescent="0.2">
      <c r="A18" s="915" t="s">
        <v>34</v>
      </c>
      <c r="B18" s="905" t="s">
        <v>35</v>
      </c>
      <c r="C18" s="904" t="s">
        <v>30</v>
      </c>
      <c r="D18" s="916" t="s">
        <v>31</v>
      </c>
    </row>
    <row r="19" spans="1:4" x14ac:dyDescent="0.2">
      <c r="A19" s="915" t="s">
        <v>36</v>
      </c>
      <c r="B19" s="905" t="s">
        <v>37</v>
      </c>
      <c r="C19" s="904" t="s">
        <v>34</v>
      </c>
      <c r="D19" s="916" t="s">
        <v>35</v>
      </c>
    </row>
    <row r="20" spans="1:4" ht="13.5" customHeight="1" x14ac:dyDescent="0.2">
      <c r="A20" s="915" t="s">
        <v>427</v>
      </c>
      <c r="B20" s="905" t="s">
        <v>503</v>
      </c>
      <c r="C20" s="904" t="s">
        <v>36</v>
      </c>
      <c r="D20" s="916" t="s">
        <v>37</v>
      </c>
    </row>
    <row r="21" spans="1:4" ht="12.75" hidden="1" customHeight="1" x14ac:dyDescent="0.2">
      <c r="A21" s="1122" t="s">
        <v>38</v>
      </c>
      <c r="B21" s="1123" t="s">
        <v>39</v>
      </c>
      <c r="C21" s="1124" t="s">
        <v>40</v>
      </c>
      <c r="D21" s="1125" t="s">
        <v>41</v>
      </c>
    </row>
    <row r="22" spans="1:4" x14ac:dyDescent="0.2">
      <c r="A22" s="1122"/>
      <c r="B22" s="1123"/>
      <c r="C22" s="1124"/>
      <c r="D22" s="1125"/>
    </row>
    <row r="23" spans="1:4" x14ac:dyDescent="0.2">
      <c r="A23" s="915" t="s">
        <v>371</v>
      </c>
      <c r="B23" s="905" t="s">
        <v>370</v>
      </c>
      <c r="C23" s="904" t="s">
        <v>38</v>
      </c>
      <c r="D23" s="916" t="s">
        <v>39</v>
      </c>
    </row>
    <row r="24" spans="1:4" x14ac:dyDescent="0.2">
      <c r="A24" s="915" t="s">
        <v>166</v>
      </c>
      <c r="B24" s="905" t="s">
        <v>42</v>
      </c>
      <c r="C24" s="904" t="s">
        <v>107</v>
      </c>
      <c r="D24" s="916" t="s">
        <v>43</v>
      </c>
    </row>
    <row r="25" spans="1:4" x14ac:dyDescent="0.2">
      <c r="A25" s="915" t="s">
        <v>44</v>
      </c>
      <c r="B25" s="905" t="s">
        <v>45</v>
      </c>
      <c r="C25" s="904" t="s">
        <v>166</v>
      </c>
      <c r="D25" s="916" t="s">
        <v>43</v>
      </c>
    </row>
    <row r="26" spans="1:4" x14ac:dyDescent="0.2">
      <c r="A26" s="915" t="s">
        <v>46</v>
      </c>
      <c r="B26" s="905" t="s">
        <v>47</v>
      </c>
      <c r="C26" s="904" t="s">
        <v>44</v>
      </c>
      <c r="D26" s="916" t="s">
        <v>45</v>
      </c>
    </row>
    <row r="27" spans="1:4" x14ac:dyDescent="0.2">
      <c r="A27" s="915" t="s">
        <v>48</v>
      </c>
      <c r="B27" s="905" t="s">
        <v>71</v>
      </c>
      <c r="C27" s="904" t="s">
        <v>162</v>
      </c>
      <c r="D27" s="916" t="s">
        <v>106</v>
      </c>
    </row>
    <row r="28" spans="1:4" x14ac:dyDescent="0.2">
      <c r="A28" s="915" t="s">
        <v>49</v>
      </c>
      <c r="B28" s="905" t="s">
        <v>50</v>
      </c>
      <c r="C28" s="904" t="s">
        <v>48</v>
      </c>
      <c r="D28" s="916" t="s">
        <v>71</v>
      </c>
    </row>
    <row r="29" spans="1:4" ht="25.5" x14ac:dyDescent="0.2">
      <c r="A29" s="915" t="s">
        <v>365</v>
      </c>
      <c r="B29" s="905" t="s">
        <v>357</v>
      </c>
      <c r="C29" s="904" t="s">
        <v>481</v>
      </c>
      <c r="D29" s="916" t="s">
        <v>356</v>
      </c>
    </row>
    <row r="30" spans="1:4" x14ac:dyDescent="0.2">
      <c r="A30" s="915" t="s">
        <v>108</v>
      </c>
      <c r="B30" s="905" t="s">
        <v>109</v>
      </c>
      <c r="C30" s="904" t="s">
        <v>419</v>
      </c>
      <c r="D30" s="916" t="s">
        <v>420</v>
      </c>
    </row>
    <row r="31" spans="1:4" x14ac:dyDescent="0.2">
      <c r="A31" s="915" t="s">
        <v>110</v>
      </c>
      <c r="B31" s="905" t="s">
        <v>111</v>
      </c>
      <c r="C31" s="904" t="s">
        <v>108</v>
      </c>
      <c r="D31" s="916" t="s">
        <v>109</v>
      </c>
    </row>
    <row r="32" spans="1:4" x14ac:dyDescent="0.2">
      <c r="A32" s="915" t="s">
        <v>163</v>
      </c>
      <c r="B32" s="905" t="s">
        <v>112</v>
      </c>
      <c r="C32" s="904" t="s">
        <v>419</v>
      </c>
      <c r="D32" s="916" t="s">
        <v>420</v>
      </c>
    </row>
    <row r="33" spans="1:4" x14ac:dyDescent="0.2">
      <c r="A33" s="915" t="s">
        <v>410</v>
      </c>
      <c r="B33" s="905" t="s">
        <v>411</v>
      </c>
      <c r="C33" s="904" t="s">
        <v>419</v>
      </c>
      <c r="D33" s="916" t="s">
        <v>420</v>
      </c>
    </row>
    <row r="34" spans="1:4" x14ac:dyDescent="0.2">
      <c r="A34" s="915" t="s">
        <v>65</v>
      </c>
      <c r="B34" s="905" t="s">
        <v>66</v>
      </c>
      <c r="C34" s="904" t="s">
        <v>67</v>
      </c>
      <c r="D34" s="916" t="s">
        <v>88</v>
      </c>
    </row>
    <row r="35" spans="1:4" x14ac:dyDescent="0.2">
      <c r="A35" s="915" t="s">
        <v>89</v>
      </c>
      <c r="B35" s="905" t="s">
        <v>68</v>
      </c>
      <c r="C35" s="904" t="s">
        <v>65</v>
      </c>
      <c r="D35" s="916" t="s">
        <v>66</v>
      </c>
    </row>
    <row r="36" spans="1:4" x14ac:dyDescent="0.2">
      <c r="A36" s="915" t="s">
        <v>437</v>
      </c>
      <c r="B36" s="905" t="s">
        <v>449</v>
      </c>
      <c r="C36" s="904" t="s">
        <v>418</v>
      </c>
      <c r="D36" s="916" t="s">
        <v>416</v>
      </c>
    </row>
    <row r="37" spans="1:4" x14ac:dyDescent="0.2">
      <c r="A37" s="915" t="s">
        <v>158</v>
      </c>
      <c r="B37" s="905" t="s">
        <v>132</v>
      </c>
      <c r="C37" s="904" t="s">
        <v>438</v>
      </c>
      <c r="D37" s="916" t="s">
        <v>373</v>
      </c>
    </row>
    <row r="38" spans="1:4" ht="15" customHeight="1" x14ac:dyDescent="0.2">
      <c r="A38" s="915" t="s">
        <v>159</v>
      </c>
      <c r="B38" s="905" t="s">
        <v>504</v>
      </c>
      <c r="C38" s="904" t="s">
        <v>158</v>
      </c>
      <c r="D38" s="916" t="s">
        <v>132</v>
      </c>
    </row>
    <row r="39" spans="1:4" x14ac:dyDescent="0.2">
      <c r="A39" s="915" t="s">
        <v>161</v>
      </c>
      <c r="B39" s="905" t="s">
        <v>441</v>
      </c>
      <c r="C39" s="904" t="s">
        <v>160</v>
      </c>
      <c r="D39" s="916" t="s">
        <v>505</v>
      </c>
    </row>
    <row r="40" spans="1:4" ht="12" customHeight="1" x14ac:dyDescent="0.2">
      <c r="A40" s="915" t="s">
        <v>447</v>
      </c>
      <c r="B40" s="905" t="s">
        <v>378</v>
      </c>
      <c r="C40" s="904" t="s">
        <v>67</v>
      </c>
      <c r="D40" s="916" t="s">
        <v>88</v>
      </c>
    </row>
    <row r="41" spans="1:4" x14ac:dyDescent="0.2">
      <c r="A41" s="1127" t="s">
        <v>457</v>
      </c>
      <c r="B41" s="1124" t="s">
        <v>456</v>
      </c>
      <c r="C41" s="904" t="s">
        <v>167</v>
      </c>
      <c r="D41" s="916" t="s">
        <v>135</v>
      </c>
    </row>
    <row r="42" spans="1:4" ht="26.25" thickBot="1" x14ac:dyDescent="0.25">
      <c r="A42" s="1128"/>
      <c r="B42" s="1126"/>
      <c r="C42" s="917" t="s">
        <v>168</v>
      </c>
      <c r="D42" s="918" t="s">
        <v>136</v>
      </c>
    </row>
    <row r="43" spans="1:4" s="908" customFormat="1" ht="13.5" customHeight="1" x14ac:dyDescent="0.2">
      <c r="A43" s="906"/>
      <c r="B43" s="907"/>
      <c r="C43" s="906"/>
      <c r="D43" s="907"/>
    </row>
    <row r="44" spans="1:4" s="908" customFormat="1" ht="14.25" customHeight="1" x14ac:dyDescent="0.2">
      <c r="A44" s="906"/>
      <c r="B44" s="907"/>
      <c r="C44" s="906"/>
      <c r="D44" s="907"/>
    </row>
    <row r="45" spans="1:4" s="908" customFormat="1" ht="13.5" customHeight="1" x14ac:dyDescent="0.2">
      <c r="A45" s="906"/>
      <c r="B45" s="907"/>
      <c r="C45" s="906"/>
      <c r="D45" s="907"/>
    </row>
    <row r="46" spans="1:4" s="908" customFormat="1" x14ac:dyDescent="0.2">
      <c r="A46" s="906"/>
      <c r="B46" s="907"/>
      <c r="C46" s="906"/>
      <c r="D46" s="907"/>
    </row>
    <row r="47" spans="1:4" s="908" customFormat="1" x14ac:dyDescent="0.2">
      <c r="A47" s="906"/>
      <c r="B47" s="907"/>
      <c r="C47" s="906"/>
      <c r="D47" s="907"/>
    </row>
    <row r="48" spans="1:4" s="908" customFormat="1" x14ac:dyDescent="0.2">
      <c r="A48" s="906"/>
      <c r="B48" s="907"/>
      <c r="C48" s="906"/>
      <c r="D48" s="907"/>
    </row>
    <row r="49" spans="1:4" s="908" customFormat="1" x14ac:dyDescent="0.2">
      <c r="A49" s="906"/>
      <c r="B49" s="907"/>
      <c r="C49" s="906"/>
      <c r="D49" s="907"/>
    </row>
    <row r="50" spans="1:4" s="908" customFormat="1" ht="12.75" customHeight="1" x14ac:dyDescent="0.2">
      <c r="A50" s="906"/>
      <c r="B50" s="907"/>
      <c r="C50" s="906"/>
      <c r="D50" s="907"/>
    </row>
    <row r="51" spans="1:4" s="908" customFormat="1" ht="12.75" customHeight="1" x14ac:dyDescent="0.2">
      <c r="A51" s="906"/>
      <c r="B51" s="907"/>
      <c r="C51" s="906"/>
      <c r="D51" s="907"/>
    </row>
    <row r="52" spans="1:4" s="908" customFormat="1" x14ac:dyDescent="0.2">
      <c r="A52" s="906"/>
      <c r="B52" s="907"/>
      <c r="C52" s="906"/>
      <c r="D52" s="907"/>
    </row>
    <row r="53" spans="1:4" s="908" customFormat="1" x14ac:dyDescent="0.2">
      <c r="A53" s="1119"/>
      <c r="B53" s="1120"/>
      <c r="C53" s="1121"/>
      <c r="D53" s="1121"/>
    </row>
    <row r="54" spans="1:4" s="908" customFormat="1" x14ac:dyDescent="0.2">
      <c r="A54" s="1119"/>
      <c r="B54" s="1120"/>
      <c r="C54" s="1121"/>
      <c r="D54" s="1121"/>
    </row>
    <row r="55" spans="1:4" s="908" customFormat="1" x14ac:dyDescent="0.2">
      <c r="A55" s="909"/>
      <c r="B55" s="910"/>
      <c r="C55" s="911"/>
      <c r="D55" s="912"/>
    </row>
    <row r="56" spans="1:4" s="908" customFormat="1" x14ac:dyDescent="0.2">
      <c r="A56" s="913"/>
      <c r="B56" s="910"/>
      <c r="C56" s="911"/>
      <c r="D56" s="912"/>
    </row>
    <row r="57" spans="1:4" s="908" customFormat="1" x14ac:dyDescent="0.2">
      <c r="A57" s="913"/>
      <c r="C57" s="911"/>
      <c r="D57" s="912"/>
    </row>
    <row r="58" spans="1:4" s="908" customFormat="1" x14ac:dyDescent="0.2">
      <c r="A58" s="913"/>
      <c r="C58" s="913"/>
    </row>
    <row r="59" spans="1:4" s="908" customFormat="1" x14ac:dyDescent="0.2">
      <c r="A59" s="913"/>
      <c r="C59" s="913"/>
    </row>
    <row r="60" spans="1:4" s="908" customFormat="1" x14ac:dyDescent="0.2">
      <c r="A60" s="913"/>
      <c r="C60" s="913"/>
    </row>
    <row r="61" spans="1:4" s="908" customFormat="1" x14ac:dyDescent="0.2">
      <c r="A61" s="913"/>
      <c r="C61" s="913"/>
    </row>
    <row r="62" spans="1:4" s="908" customFormat="1" x14ac:dyDescent="0.2">
      <c r="A62" s="913"/>
      <c r="C62" s="913"/>
    </row>
    <row r="63" spans="1:4" s="908" customFormat="1" x14ac:dyDescent="0.2">
      <c r="A63" s="913"/>
      <c r="C63" s="913"/>
    </row>
    <row r="64" spans="1:4" s="908" customFormat="1" x14ac:dyDescent="0.2">
      <c r="A64" s="913"/>
      <c r="C64" s="913"/>
    </row>
    <row r="65" spans="1:3" s="908" customFormat="1" x14ac:dyDescent="0.2">
      <c r="A65" s="913"/>
      <c r="C65" s="913"/>
    </row>
    <row r="66" spans="1:3" s="908" customFormat="1" x14ac:dyDescent="0.2">
      <c r="A66" s="913"/>
      <c r="C66" s="913"/>
    </row>
    <row r="67" spans="1:3" s="908" customFormat="1" x14ac:dyDescent="0.2">
      <c r="A67" s="913"/>
      <c r="C67" s="913"/>
    </row>
    <row r="68" spans="1:3" s="908" customFormat="1" x14ac:dyDescent="0.2">
      <c r="A68" s="913"/>
      <c r="C68" s="913"/>
    </row>
    <row r="69" spans="1:3" s="908" customFormat="1" x14ac:dyDescent="0.2">
      <c r="A69" s="913"/>
      <c r="C69" s="913"/>
    </row>
    <row r="70" spans="1:3" s="908" customFormat="1" x14ac:dyDescent="0.2"/>
  </sheetData>
  <sheetProtection selectLockedCells="1" selectUnlockedCells="1"/>
  <protectedRanges>
    <protectedRange sqref="D52" name="Tartomány1_2_1"/>
  </protectedRanges>
  <mergeCells count="15">
    <mergeCell ref="A1:D1"/>
    <mergeCell ref="A2:D2"/>
    <mergeCell ref="A3:A4"/>
    <mergeCell ref="B3:B4"/>
    <mergeCell ref="C3:D3"/>
    <mergeCell ref="A53:A54"/>
    <mergeCell ref="B53:B54"/>
    <mergeCell ref="C53:C54"/>
    <mergeCell ref="D53:D54"/>
    <mergeCell ref="A21:A22"/>
    <mergeCell ref="B21:B22"/>
    <mergeCell ref="C21:C22"/>
    <mergeCell ref="D21:D22"/>
    <mergeCell ref="B41:B42"/>
    <mergeCell ref="A41:A42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8" ma:contentTypeDescription="Új dokumentum létrehozása." ma:contentTypeScope="" ma:versionID="cde98ab5de919c5652f9968c91217c63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3e5c972456ae531e1c5786578d436a2b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C5D6E-A24C-4A09-8AF2-B50F58E7E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CD7F78-394B-403B-8D34-34FDFF60431D}">
  <ds:schemaRefs>
    <ds:schemaRef ds:uri="http://schemas.microsoft.com/office/2006/documentManagement/types"/>
    <ds:schemaRef ds:uri="bb055224-0e5d-42cf-bd71-66621e80eb4b"/>
    <ds:schemaRef ds:uri="http://purl.org/dc/dcmitype/"/>
    <ds:schemaRef ds:uri="http://schemas.microsoft.com/office/2006/metadata/properties"/>
    <ds:schemaRef ds:uri="23ed7243-56cb-49c8-85d3-809170292752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1CE7A3-65FF-4C0A-B5C2-FE59A8A27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BÜIGSZAK</vt:lpstr>
      <vt:lpstr>Bűnügyi nyomozó</vt:lpstr>
      <vt:lpstr>GV</vt:lpstr>
      <vt:lpstr>hírszerző</vt:lpstr>
      <vt:lpstr>info.</vt:lpstr>
      <vt:lpstr>Előtanulmányi rend</vt:lpstr>
      <vt:lpstr>BÜIGSZAK!Nyomtatási_terület</vt:lpstr>
      <vt:lpstr>'Bűnügyi nyomozó'!Nyomtatási_terület</vt:lpstr>
      <vt:lpstr>GV!Nyomtatási_terület</vt:lpstr>
      <vt:lpstr>hírszerző!Nyomtatási_terület</vt:lpstr>
      <vt:lpstr>info.!Nyomtatási_terület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2023-12-15T08:48:28Z</cp:lastPrinted>
  <dcterms:created xsi:type="dcterms:W3CDTF">2011-10-11T07:28:39Z</dcterms:created>
  <dcterms:modified xsi:type="dcterms:W3CDTF">2024-09-30T10:12:32Z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